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F:\BMS\QAC\Quality Declarations\"/>
    </mc:Choice>
  </mc:AlternateContent>
  <xr:revisionPtr revIDLastSave="0" documentId="8_{1143E50C-B7EA-461D-B26B-DC8435CD2D13}"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5" l="1"/>
  <c r="B10" i="5"/>
  <c r="B11" i="5"/>
  <c r="B15" i="5"/>
  <c r="B16" i="5"/>
  <c r="B17" i="5"/>
  <c r="B21" i="5"/>
  <c r="B22" i="5"/>
  <c r="V22" i="5" s="1"/>
  <c r="B23" i="5"/>
  <c r="B27" i="5"/>
  <c r="B28" i="5"/>
  <c r="B29"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3" i="5"/>
  <c r="V23" i="5" s="1"/>
  <c r="AB23" i="5"/>
  <c r="C29" i="5"/>
  <c r="V29" i="5" s="1"/>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7" i="5"/>
  <c r="C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10" i="5"/>
  <c r="C11" i="5"/>
  <c r="V11" i="5" s="1"/>
  <c r="C12" i="5"/>
  <c r="C13" i="5"/>
  <c r="C14" i="5"/>
  <c r="C15" i="5"/>
  <c r="C22"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0" i="5"/>
  <c r="V15" i="5"/>
  <c r="F15" i="5" s="1"/>
  <c r="V27" i="5"/>
  <c r="I27" i="5" s="1"/>
  <c r="V28" i="5"/>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0" i="5"/>
  <c r="G11" i="5"/>
  <c r="G23"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c r="B58" i="6"/>
  <c r="G58" i="6" s="1"/>
  <c r="B57" i="6"/>
  <c r="G57" i="6"/>
  <c r="B56" i="6"/>
  <c r="G56" i="6"/>
  <c r="B55" i="6"/>
  <c r="G55" i="6" s="1"/>
  <c r="B54" i="6"/>
  <c r="G54" i="6"/>
  <c r="B17" i="6"/>
  <c r="B16" i="6"/>
  <c r="B21" i="6" s="1"/>
  <c r="B15" i="6"/>
  <c r="G15" i="6" s="1"/>
  <c r="H15" i="6" s="1"/>
  <c r="B14" i="6"/>
  <c r="G14" i="6"/>
  <c r="H14" i="6" s="1"/>
  <c r="H13" i="6"/>
  <c r="B12" i="6"/>
  <c r="G12" i="6"/>
  <c r="H12" i="6"/>
  <c r="D12" i="6"/>
  <c r="B11" i="6"/>
  <c r="G11" i="6"/>
  <c r="H11" i="6" s="1"/>
  <c r="D11" i="6" s="1"/>
  <c r="B8" i="6"/>
  <c r="G8" i="6" s="1"/>
  <c r="H8" i="6" s="1"/>
  <c r="D8" i="6" s="1"/>
  <c r="B7" i="6"/>
  <c r="G7" i="6"/>
  <c r="H7" i="6"/>
  <c r="D7" i="6"/>
  <c r="B6" i="6"/>
  <c r="G6" i="6"/>
  <c r="B5" i="6"/>
  <c r="F6" i="6"/>
  <c r="H6" i="6" s="1"/>
  <c r="B4" i="6"/>
  <c r="G4" i="6"/>
  <c r="H4" i="6" s="1"/>
  <c r="D4" i="6" s="1"/>
  <c r="S2492" i="5"/>
  <c r="B90" i="4"/>
  <c r="H67" i="4"/>
  <c r="P47" i="4"/>
  <c r="B47" i="4" s="1"/>
  <c r="A32" i="6" s="1"/>
  <c r="P46" i="4"/>
  <c r="B46" i="4" s="1"/>
  <c r="A31" i="6" s="1"/>
  <c r="P45" i="4"/>
  <c r="B45" i="4" s="1"/>
  <c r="A30" i="6" s="1"/>
  <c r="P44" i="4"/>
  <c r="P43" i="4"/>
  <c r="Q43" i="4" s="1"/>
  <c r="P41" i="4"/>
  <c r="B41" i="4" s="1"/>
  <c r="B71" i="4" s="1"/>
  <c r="A52" i="6" s="1"/>
  <c r="P40" i="4"/>
  <c r="B40" i="4" s="1"/>
  <c r="B70" i="4" s="1"/>
  <c r="A51" i="6" s="1"/>
  <c r="P39" i="4"/>
  <c r="B39" i="4" s="1"/>
  <c r="B51" i="4" s="1"/>
  <c r="A35" i="6" s="1"/>
  <c r="P38" i="4"/>
  <c r="P37" i="4"/>
  <c r="Q37" i="4"/>
  <c r="B43" i="4" s="1"/>
  <c r="A28" i="6" s="1"/>
  <c r="P35" i="4"/>
  <c r="P34" i="4"/>
  <c r="P33" i="4"/>
  <c r="P32" i="4"/>
  <c r="P31" i="4"/>
  <c r="Q31" i="4" s="1"/>
  <c r="P29" i="4"/>
  <c r="B29" i="4" s="1"/>
  <c r="A17" i="6" s="1"/>
  <c r="P28" i="4"/>
  <c r="P27" i="4"/>
  <c r="B27" i="4" s="1"/>
  <c r="B33" i="4" s="1"/>
  <c r="A20" i="6" s="1"/>
  <c r="P26" i="4"/>
  <c r="B26" i="4"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s="1"/>
  <c r="D5" i="6" s="1"/>
  <c r="B20" i="6"/>
  <c r="B45" i="6" s="1"/>
  <c r="G45" i="6" s="1"/>
  <c r="G16" i="6"/>
  <c r="H16"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7"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0" i="6"/>
  <c r="G50"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3" i="5"/>
  <c r="E43" i="5"/>
  <c r="X43" i="5" s="1"/>
  <c r="H87" i="5"/>
  <c r="E87" i="5"/>
  <c r="X87" i="5" s="1"/>
  <c r="F103" i="5"/>
  <c r="E103" i="5"/>
  <c r="X103" i="5" s="1"/>
  <c r="I175" i="5"/>
  <c r="E175" i="5"/>
  <c r="X175"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X60"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15" i="5"/>
  <c r="AB22"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I10" i="5"/>
  <c r="F10" i="5"/>
  <c r="R10" i="5"/>
  <c r="J10" i="5"/>
  <c r="I15" i="5"/>
  <c r="J15" i="5"/>
  <c r="H15" i="5"/>
  <c r="R15" i="5"/>
  <c r="F23" i="5"/>
  <c r="I23"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F22" i="5" l="1"/>
  <c r="I22" i="5"/>
  <c r="E22" i="5"/>
  <c r="X22" i="5" s="1"/>
  <c r="G22" i="5"/>
  <c r="H22" i="5"/>
  <c r="R22" i="5"/>
  <c r="J22" i="5"/>
  <c r="E29" i="5"/>
  <c r="X29" i="5" s="1"/>
  <c r="H29" i="5"/>
  <c r="J29" i="5"/>
  <c r="I29" i="5"/>
  <c r="R29" i="5"/>
  <c r="F29" i="5"/>
  <c r="H23" i="5"/>
  <c r="E23" i="5"/>
  <c r="R23" i="5"/>
  <c r="J23" i="5"/>
  <c r="G15" i="5"/>
  <c r="E15" i="5"/>
  <c r="V13" i="5"/>
  <c r="AB28" i="5"/>
  <c r="I28" i="5"/>
  <c r="H28" i="5"/>
  <c r="F28" i="5"/>
  <c r="R28" i="5"/>
  <c r="G28" i="5"/>
  <c r="G27" i="5"/>
  <c r="J28" i="5"/>
  <c r="AB11" i="5"/>
  <c r="E27" i="5"/>
  <c r="X27" i="5" s="1"/>
  <c r="F11" i="5"/>
  <c r="E11" i="5"/>
  <c r="X11" i="5" s="1"/>
  <c r="J11" i="5"/>
  <c r="R11" i="5"/>
  <c r="H11" i="5"/>
  <c r="I11" i="5"/>
  <c r="E10" i="5"/>
  <c r="X10" i="5" s="1"/>
  <c r="H10" i="5"/>
  <c r="AB10" i="5"/>
  <c r="F27" i="5"/>
  <c r="J27" i="5"/>
  <c r="R27" i="5"/>
  <c r="H27" i="5"/>
  <c r="G29" i="5"/>
  <c r="E28" i="5"/>
  <c r="X28" i="5" s="1"/>
  <c r="T22" i="5"/>
  <c r="V26" i="5"/>
  <c r="G26" i="5" s="1"/>
  <c r="AB27" i="5"/>
  <c r="C24" i="5"/>
  <c r="C9" i="5"/>
  <c r="C21" i="5"/>
  <c r="C6" i="5"/>
  <c r="B26" i="5"/>
  <c r="B20" i="5"/>
  <c r="B14" i="5"/>
  <c r="V14" i="5" s="1"/>
  <c r="B8" i="5"/>
  <c r="C20" i="5"/>
  <c r="C19" i="5"/>
  <c r="C5" i="5"/>
  <c r="B7" i="5"/>
  <c r="C17" i="5"/>
  <c r="C18" i="5"/>
  <c r="B25" i="5"/>
  <c r="V25" i="5" s="1"/>
  <c r="B19" i="5"/>
  <c r="B13" i="5"/>
  <c r="C16" i="5"/>
  <c r="AB16" i="5" s="1"/>
  <c r="B30" i="5"/>
  <c r="B24" i="5"/>
  <c r="B18" i="5"/>
  <c r="B12" i="5"/>
  <c r="H20" i="6"/>
  <c r="D20" i="6" s="1"/>
  <c r="B32" i="6"/>
  <c r="G32" i="6" s="1"/>
  <c r="G17" i="6"/>
  <c r="H17" i="6" s="1"/>
  <c r="F22" i="6"/>
  <c r="B22" i="6"/>
  <c r="B42" i="6" s="1"/>
  <c r="G42" i="6" s="1"/>
  <c r="F26" i="6"/>
  <c r="B41" i="6"/>
  <c r="G41" i="6" s="1"/>
  <c r="B46" i="6"/>
  <c r="G46" i="6" s="1"/>
  <c r="B31" i="6"/>
  <c r="G31" i="6" s="1"/>
  <c r="B26" i="6"/>
  <c r="G26" i="6" s="1"/>
  <c r="G21" i="6"/>
  <c r="B36" i="6"/>
  <c r="G36" i="6" s="1"/>
  <c r="D16" i="6"/>
  <c r="B87" i="4"/>
  <c r="A62" i="6" s="1"/>
  <c r="F21" i="6"/>
  <c r="B51" i="6"/>
  <c r="G51" i="6" s="1"/>
  <c r="C16" i="6"/>
  <c r="D49" i="4"/>
  <c r="D15" i="6"/>
  <c r="C15" i="6"/>
  <c r="B83" i="4"/>
  <c r="A59" i="6" s="1"/>
  <c r="B35" i="6"/>
  <c r="G35" i="6" s="1"/>
  <c r="B25" i="6"/>
  <c r="G25" i="6" s="1"/>
  <c r="B30" i="6"/>
  <c r="G30" i="6" s="1"/>
  <c r="B31" i="4"/>
  <c r="A18" i="6" s="1"/>
  <c r="F25" i="6"/>
  <c r="B40" i="6"/>
  <c r="G40" i="6" s="1"/>
  <c r="B79" i="4"/>
  <c r="A57" i="6" s="1"/>
  <c r="B75" i="4"/>
  <c r="A54" i="6" s="1"/>
  <c r="D14" i="6"/>
  <c r="A26" i="6"/>
  <c r="B81" i="4"/>
  <c r="A58" i="6" s="1"/>
  <c r="B77" i="4"/>
  <c r="A55" i="6" s="1"/>
  <c r="B67" i="4"/>
  <c r="A48" i="6" s="1"/>
  <c r="B85" i="4"/>
  <c r="A60" i="6" s="1"/>
  <c r="F19" i="6"/>
  <c r="B49" i="4"/>
  <c r="A33" i="6" s="1"/>
  <c r="B61" i="4"/>
  <c r="A43" i="6" s="1"/>
  <c r="C14" i="6"/>
  <c r="B37" i="4"/>
  <c r="A23" i="6" s="1"/>
  <c r="B55" i="4"/>
  <c r="A38" i="6" s="1"/>
  <c r="B19" i="6"/>
  <c r="B39" i="6" s="1"/>
  <c r="G39" i="6" s="1"/>
  <c r="B89" i="4"/>
  <c r="A63" i="6" s="1"/>
  <c r="C8" i="6"/>
  <c r="A16" i="6"/>
  <c r="C7" i="6"/>
  <c r="C9" i="6"/>
  <c r="D43" i="4"/>
  <c r="D37" i="4"/>
  <c r="D61" i="4"/>
  <c r="B52" i="4"/>
  <c r="A36" i="6" s="1"/>
  <c r="B35" i="4"/>
  <c r="A22" i="6" s="1"/>
  <c r="C12" i="6"/>
  <c r="D74" i="4"/>
  <c r="D67" i="4"/>
  <c r="A15" i="6"/>
  <c r="B53" i="4"/>
  <c r="A37" i="6" s="1"/>
  <c r="D31" i="4"/>
  <c r="B68" i="4"/>
  <c r="A49" i="6" s="1"/>
  <c r="C11" i="6"/>
  <c r="A24" i="6"/>
  <c r="B62" i="4"/>
  <c r="A44" i="6" s="1"/>
  <c r="B50" i="4"/>
  <c r="A34" i="6" s="1"/>
  <c r="C10" i="6"/>
  <c r="B59" i="4"/>
  <c r="A42" i="6" s="1"/>
  <c r="G37" i="4"/>
  <c r="G55" i="4"/>
  <c r="G43" i="4"/>
  <c r="G49" i="4"/>
  <c r="D6" i="6"/>
  <c r="C6" i="6"/>
  <c r="G61" i="4"/>
  <c r="A25" i="6"/>
  <c r="B63" i="4"/>
  <c r="A45" i="6" s="1"/>
  <c r="G31" i="4"/>
  <c r="B57" i="4"/>
  <c r="A40" i="6" s="1"/>
  <c r="B69" i="4"/>
  <c r="A50" i="6" s="1"/>
  <c r="G74" i="4"/>
  <c r="C5" i="6"/>
  <c r="A14" i="6"/>
  <c r="B32" i="4"/>
  <c r="A19" i="6" s="1"/>
  <c r="B58" i="4"/>
  <c r="A41" i="6" s="1"/>
  <c r="B64" i="4"/>
  <c r="A46" i="6" s="1"/>
  <c r="C4" i="6"/>
  <c r="A27" i="6"/>
  <c r="B65" i="4"/>
  <c r="A47" i="6" s="1"/>
  <c r="G64" i="6"/>
  <c r="S27" i="5"/>
  <c r="S10" i="5"/>
  <c r="S22" i="5"/>
  <c r="F14" i="5" l="1"/>
  <c r="H14" i="5"/>
  <c r="R14" i="5"/>
  <c r="J14" i="5"/>
  <c r="I14" i="5"/>
  <c r="E14" i="5"/>
  <c r="X14" i="5" s="1"/>
  <c r="G14" i="5"/>
  <c r="J25" i="5"/>
  <c r="F25" i="5"/>
  <c r="E25" i="5"/>
  <c r="X25" i="5" s="1"/>
  <c r="G25" i="5"/>
  <c r="R25" i="5"/>
  <c r="H25" i="5"/>
  <c r="I25" i="5"/>
  <c r="V6" i="5"/>
  <c r="G6" i="5" s="1"/>
  <c r="R13" i="5"/>
  <c r="J13" i="5"/>
  <c r="I13" i="5"/>
  <c r="E13" i="5"/>
  <c r="X13" i="5" s="1"/>
  <c r="H13" i="5"/>
  <c r="F13" i="5"/>
  <c r="G13" i="5"/>
  <c r="X23" i="5"/>
  <c r="V18" i="5"/>
  <c r="G18" i="5"/>
  <c r="V7" i="5"/>
  <c r="AB7" i="5"/>
  <c r="G21" i="5"/>
  <c r="AB21" i="5"/>
  <c r="V21" i="5"/>
  <c r="AB12" i="5"/>
  <c r="V5" i="5"/>
  <c r="G5" i="5" s="1"/>
  <c r="F69" i="6"/>
  <c r="C69" i="6" s="1"/>
  <c r="V9" i="5"/>
  <c r="AB9" i="5"/>
  <c r="G66" i="6"/>
  <c r="X15" i="5"/>
  <c r="V17" i="5"/>
  <c r="G17" i="5"/>
  <c r="AB18" i="5"/>
  <c r="V19" i="5"/>
  <c r="G19" i="5"/>
  <c r="V24" i="5"/>
  <c r="G24" i="5"/>
  <c r="AB6" i="5"/>
  <c r="G68" i="6" s="1"/>
  <c r="AB30" i="5"/>
  <c r="V20" i="5"/>
  <c r="I26" i="5"/>
  <c r="H26" i="5"/>
  <c r="F26" i="5"/>
  <c r="J26" i="5"/>
  <c r="E26" i="5"/>
  <c r="X26" i="5" s="1"/>
  <c r="R26" i="5"/>
  <c r="AB13" i="5"/>
  <c r="AB8" i="5"/>
  <c r="V8" i="5"/>
  <c r="AB19" i="5"/>
  <c r="AB14" i="5"/>
  <c r="AB5" i="5"/>
  <c r="V16" i="5"/>
  <c r="AB25" i="5"/>
  <c r="AB20" i="5"/>
  <c r="V12" i="5"/>
  <c r="AB24" i="5"/>
  <c r="AB26" i="5"/>
  <c r="V30" i="5"/>
  <c r="AB17" i="5"/>
  <c r="K66" i="6"/>
  <c r="C20" i="6"/>
  <c r="D17" i="6"/>
  <c r="F27" i="6"/>
  <c r="G22" i="6"/>
  <c r="H22" i="6" s="1"/>
  <c r="B37" i="6"/>
  <c r="G37" i="6" s="1"/>
  <c r="B27" i="6"/>
  <c r="G27" i="6" s="1"/>
  <c r="B52" i="6"/>
  <c r="G52" i="6" s="1"/>
  <c r="C17" i="6"/>
  <c r="B47" i="6"/>
  <c r="G47" i="6" s="1"/>
  <c r="H21" i="6"/>
  <c r="F36" i="6"/>
  <c r="H36" i="6" s="1"/>
  <c r="H26" i="6"/>
  <c r="F67" i="6"/>
  <c r="F51" i="6"/>
  <c r="H51" i="6" s="1"/>
  <c r="F31" i="6"/>
  <c r="H31" i="6" s="1"/>
  <c r="F41" i="6"/>
  <c r="H41" i="6" s="1"/>
  <c r="F46" i="6"/>
  <c r="H46" i="6" s="1"/>
  <c r="F30" i="6"/>
  <c r="H30" i="6" s="1"/>
  <c r="F35" i="6"/>
  <c r="H35" i="6" s="1"/>
  <c r="H25" i="6"/>
  <c r="F40" i="6"/>
  <c r="H40" i="6" s="1"/>
  <c r="F50" i="6"/>
  <c r="H50" i="6" s="1"/>
  <c r="F45" i="6"/>
  <c r="H45" i="6" s="1"/>
  <c r="F66" i="6"/>
  <c r="B44" i="6"/>
  <c r="G44" i="6" s="1"/>
  <c r="B49" i="6"/>
  <c r="G49" i="6" s="1"/>
  <c r="B24" i="6"/>
  <c r="G24" i="6" s="1"/>
  <c r="F24" i="6"/>
  <c r="B29" i="6"/>
  <c r="G29" i="6" s="1"/>
  <c r="G19" i="6"/>
  <c r="H19" i="6" s="1"/>
  <c r="B34" i="6"/>
  <c r="G34" i="6" s="1"/>
  <c r="H64" i="6"/>
  <c r="B64" i="6"/>
  <c r="T10" i="5"/>
  <c r="T27" i="5"/>
  <c r="S15" i="5"/>
  <c r="S23" i="5"/>
  <c r="S28" i="5"/>
  <c r="S11" i="5"/>
  <c r="S26" i="5"/>
  <c r="S25" i="5"/>
  <c r="S29" i="5"/>
  <c r="E8" i="5" l="1"/>
  <c r="R8" i="5"/>
  <c r="J8" i="5"/>
  <c r="I8" i="5"/>
  <c r="F8" i="5"/>
  <c r="H8" i="5"/>
  <c r="G8" i="5"/>
  <c r="F24" i="5"/>
  <c r="E24" i="5"/>
  <c r="I24" i="5"/>
  <c r="H24" i="5"/>
  <c r="R24" i="5"/>
  <c r="J24" i="5"/>
  <c r="H9" i="5"/>
  <c r="R9" i="5"/>
  <c r="F9" i="5"/>
  <c r="I9" i="5"/>
  <c r="J9" i="5"/>
  <c r="E9" i="5"/>
  <c r="I7" i="5"/>
  <c r="G7" i="5"/>
  <c r="R7" i="5"/>
  <c r="E7" i="5"/>
  <c r="F7" i="5"/>
  <c r="J7" i="5"/>
  <c r="H7" i="5"/>
  <c r="G9" i="5"/>
  <c r="G67" i="6"/>
  <c r="J18" i="5"/>
  <c r="I18" i="5"/>
  <c r="E18" i="5"/>
  <c r="H18" i="5"/>
  <c r="F18" i="5"/>
  <c r="R18" i="5"/>
  <c r="J19" i="5"/>
  <c r="R19" i="5"/>
  <c r="H19" i="5"/>
  <c r="F19" i="5"/>
  <c r="E19" i="5"/>
  <c r="I19" i="5"/>
  <c r="E16" i="5"/>
  <c r="R16" i="5"/>
  <c r="I16" i="5"/>
  <c r="H16" i="5"/>
  <c r="F16" i="5"/>
  <c r="J16" i="5"/>
  <c r="R20" i="5"/>
  <c r="F20" i="5"/>
  <c r="J20" i="5"/>
  <c r="H20" i="5"/>
  <c r="E20" i="5"/>
  <c r="I20" i="5"/>
  <c r="H6" i="5"/>
  <c r="R6" i="5"/>
  <c r="I6" i="5"/>
  <c r="F6" i="5"/>
  <c r="E6" i="5"/>
  <c r="J6" i="5"/>
  <c r="H30" i="5"/>
  <c r="E30" i="5"/>
  <c r="J30" i="5"/>
  <c r="F30" i="5"/>
  <c r="I30" i="5"/>
  <c r="R30" i="5"/>
  <c r="G30" i="5"/>
  <c r="G65" i="6"/>
  <c r="H67" i="6"/>
  <c r="H66" i="6"/>
  <c r="C66" i="6" s="1"/>
  <c r="F5" i="5"/>
  <c r="R5" i="5"/>
  <c r="E5" i="5"/>
  <c r="I5" i="5"/>
  <c r="J5" i="5"/>
  <c r="H5" i="5"/>
  <c r="G16" i="5"/>
  <c r="G20" i="5"/>
  <c r="E17" i="5"/>
  <c r="I17" i="5"/>
  <c r="J17" i="5"/>
  <c r="F17" i="5"/>
  <c r="H17" i="5"/>
  <c r="R17" i="5"/>
  <c r="I12" i="5"/>
  <c r="E12" i="5"/>
  <c r="J12" i="5"/>
  <c r="R12" i="5"/>
  <c r="F12" i="5"/>
  <c r="H12" i="5"/>
  <c r="G12" i="5"/>
  <c r="R21" i="5"/>
  <c r="F21" i="5"/>
  <c r="J21" i="5"/>
  <c r="I21" i="5"/>
  <c r="H21" i="5"/>
  <c r="E21" i="5"/>
  <c r="D22" i="6"/>
  <c r="C22" i="6"/>
  <c r="K68" i="6"/>
  <c r="F47" i="6"/>
  <c r="H47" i="6" s="1"/>
  <c r="H27" i="6"/>
  <c r="F68" i="6"/>
  <c r="H68" i="6" s="1"/>
  <c r="F32" i="6"/>
  <c r="H32" i="6" s="1"/>
  <c r="F52" i="6"/>
  <c r="H52" i="6" s="1"/>
  <c r="F37" i="6"/>
  <c r="H37" i="6" s="1"/>
  <c r="F42" i="6"/>
  <c r="H42" i="6" s="1"/>
  <c r="D46" i="6"/>
  <c r="C46" i="6"/>
  <c r="D41" i="6"/>
  <c r="C41" i="6"/>
  <c r="D31" i="6"/>
  <c r="C31" i="6"/>
  <c r="D51" i="6"/>
  <c r="C51" i="6"/>
  <c r="D67" i="6"/>
  <c r="C67" i="6"/>
  <c r="D26" i="6"/>
  <c r="C26" i="6"/>
  <c r="D36" i="6"/>
  <c r="C36" i="6"/>
  <c r="D21" i="6"/>
  <c r="C21" i="6"/>
  <c r="K67" i="6"/>
  <c r="D35" i="6"/>
  <c r="C35" i="6"/>
  <c r="D30" i="6"/>
  <c r="C30" i="6"/>
  <c r="D66" i="6"/>
  <c r="D45" i="6"/>
  <c r="C45" i="6"/>
  <c r="D50" i="6"/>
  <c r="C50" i="6"/>
  <c r="D40" i="6"/>
  <c r="C40" i="6"/>
  <c r="D25" i="6"/>
  <c r="C25" i="6"/>
  <c r="D19" i="6"/>
  <c r="K65" i="6"/>
  <c r="C19" i="6"/>
  <c r="F44" i="6"/>
  <c r="H44" i="6" s="1"/>
  <c r="F29" i="6"/>
  <c r="H29" i="6" s="1"/>
  <c r="H24" i="6"/>
  <c r="F34" i="6"/>
  <c r="H34" i="6" s="1"/>
  <c r="F39" i="6"/>
  <c r="H39" i="6" s="1"/>
  <c r="F54" i="6"/>
  <c r="F65" i="6"/>
  <c r="F49" i="6"/>
  <c r="H49" i="6" s="1"/>
  <c r="D64" i="6"/>
  <c r="C64" i="6"/>
  <c r="T29" i="5"/>
  <c r="T11" i="5"/>
  <c r="S13" i="5"/>
  <c r="T28" i="5"/>
  <c r="S14" i="5"/>
  <c r="T23" i="5"/>
  <c r="T25" i="5"/>
  <c r="T15" i="5"/>
  <c r="T26" i="5"/>
  <c r="X21" i="5" l="1"/>
  <c r="X30" i="5"/>
  <c r="X7" i="5"/>
  <c r="X6" i="5"/>
  <c r="X5" i="5"/>
  <c r="G69" i="6" a="1"/>
  <c r="G69" i="6" s="1"/>
  <c r="H69" i="6" s="1"/>
  <c r="X24" i="5"/>
  <c r="X18" i="5"/>
  <c r="X17" i="5"/>
  <c r="X16" i="5"/>
  <c r="X12" i="5"/>
  <c r="X8" i="5"/>
  <c r="X9" i="5"/>
  <c r="X20" i="5"/>
  <c r="X19" i="5"/>
  <c r="D42" i="6"/>
  <c r="C42" i="6"/>
  <c r="D37" i="6"/>
  <c r="C37" i="6"/>
  <c r="D52" i="6"/>
  <c r="C52" i="6"/>
  <c r="D32" i="6"/>
  <c r="C32" i="6"/>
  <c r="D68" i="6"/>
  <c r="C68" i="6"/>
  <c r="D27" i="6"/>
  <c r="C27" i="6"/>
  <c r="D47" i="6"/>
  <c r="C47" i="6"/>
  <c r="D49" i="6"/>
  <c r="C49" i="6"/>
  <c r="B2" i="6"/>
  <c r="H65" i="6"/>
  <c r="C2" i="6"/>
  <c r="F59" i="6"/>
  <c r="H59" i="6" s="1"/>
  <c r="H54" i="6"/>
  <c r="F57" i="6"/>
  <c r="H57" i="6" s="1"/>
  <c r="F55" i="6"/>
  <c r="F62" i="6"/>
  <c r="H62" i="6" s="1"/>
  <c r="F60" i="6"/>
  <c r="H60" i="6" s="1"/>
  <c r="F58" i="6"/>
  <c r="H58" i="6" s="1"/>
  <c r="F63" i="6"/>
  <c r="H63" i="6" s="1"/>
  <c r="D39" i="6"/>
  <c r="C39" i="6"/>
  <c r="D34" i="6"/>
  <c r="C34" i="6"/>
  <c r="D24" i="6"/>
  <c r="C24" i="6"/>
  <c r="D29" i="6"/>
  <c r="C29" i="6"/>
  <c r="D44" i="6"/>
  <c r="C44" i="6"/>
  <c r="T14" i="5"/>
  <c r="S7" i="5"/>
  <c r="S6" i="5"/>
  <c r="S24" i="5"/>
  <c r="T13" i="5"/>
  <c r="S18" i="5"/>
  <c r="S8" i="5"/>
  <c r="S17" i="5"/>
  <c r="S9" i="5"/>
  <c r="S19" i="5"/>
  <c r="S16" i="5"/>
  <c r="S21" i="5"/>
  <c r="S5" i="5"/>
  <c r="S20" i="5"/>
  <c r="S30" i="5"/>
  <c r="S12" i="5"/>
  <c r="D62" i="6" l="1"/>
  <c r="C62" i="6"/>
  <c r="D54" i="6"/>
  <c r="C54" i="6"/>
  <c r="D59" i="6"/>
  <c r="C59" i="6"/>
  <c r="D63" i="6"/>
  <c r="C63" i="6"/>
  <c r="D60" i="6"/>
  <c r="C60" i="6"/>
  <c r="D57" i="6"/>
  <c r="C57" i="6"/>
  <c r="D58" i="6"/>
  <c r="C58" i="6"/>
  <c r="H55" i="6"/>
  <c r="F56" i="6"/>
  <c r="H56" i="6" s="1"/>
  <c r="D65" i="6"/>
  <c r="C65" i="6"/>
  <c r="T12" i="5"/>
  <c r="T6" i="5"/>
  <c r="T30" i="5"/>
  <c r="T7" i="5"/>
  <c r="T9" i="5"/>
  <c r="T8" i="5"/>
  <c r="T20" i="5"/>
  <c r="T5" i="5"/>
  <c r="T19" i="5"/>
  <c r="T17" i="5"/>
  <c r="T18" i="5"/>
  <c r="T24" i="5"/>
  <c r="T21" i="5"/>
  <c r="T16" i="5"/>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<sst xmlns="http://schemas.openxmlformats.org/spreadsheetml/2006/main" count="22573" uniqueCount="15886">
  <si>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</si>
  <si>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</si>
  <si>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</si>
  <si>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</si>
  <si>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</si>
  <si>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</si>
  <si>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</si>
  <si>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</si>
  <si>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</si>
  <si>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</si>
  <si>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</si>
  <si>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</si>
  <si>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</si>
  <si>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</si>
  <si>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</si>
  <si>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</si>
  <si>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</si>
  <si>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</si>
  <si>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</si>
  <si>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</si>
  <si>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</si>
  <si>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</si>
  <si>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</si>
  <si>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</si>
  <si>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</si>
  <si>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</si>
  <si>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</si>
  <si>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</si>
  <si>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</si>
  <si>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</si>
  <si>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</si>
  <si>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</si>
  <si>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</si>
  <si>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</si>
  <si>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</si>
  <si>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</si>
  <si>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</si>
  <si>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</si>
  <si>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</si>
  <si>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</si>
  <si>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</si>
  <si>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</si>
  <si>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</si>
  <si>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</si>
  <si>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</si>
  <si>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</si>
  <si>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</si>
  <si>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</si>
  <si>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</si>
  <si>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</si>
  <si>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</si>
  <si>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</si>
  <si>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</si>
  <si>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</si>
  <si>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</si>
  <si>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</si>
  <si>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</si>
  <si>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</si>
  <si>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</si>
  <si>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</si>
  <si>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</si>
  <si>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</si>
  <si>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</si>
  <si>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</si>
  <si>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</si>
  <si>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</si>
  <si>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</si>
  <si>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</si>
  <si>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</si>
  <si>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</si>
  <si>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</si>
  <si>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</si>
  <si>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</si>
  <si>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</si>
  <si>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</si>
  <si>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</si>
  <si>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</si>
  <si>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</si>
  <si>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</si>
  <si>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</si>
  <si>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</si>
  <si>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</si>
  <si>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</si>
  <si>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</si>
  <si>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</si>
  <si>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</si>
  <si>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</si>
  <si>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</si>
  <si>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</si>
  <si>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</si>
  <si>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</si>
  <si>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</si>
  <si>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</si>
  <si>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</si>
  <si>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</si>
  <si>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</si>
  <si>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</si>
  <si>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</si>
  <si>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</si>
  <si>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</si>
  <si>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</si>
  <si>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</si>
  <si>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</si>
  <si>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</si>
  <si>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</si>
  <si>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</si>
  <si>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</si>
  <si>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</si>
  <si>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</si>
  <si>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</si>
  <si>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</si>
  <si>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</si>
  <si>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</si>
  <si>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</si>
  <si>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</si>
  <si>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</si>
  <si>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</si>
  <si>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</si>
  <si>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</si>
  <si>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</si>
  <si>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</si>
  <si>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</si>
  <si>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</si>
  <si>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</si>
  <si>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</si>
  <si>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</si>
  <si>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</si>
  <si>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</si>
  <si>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</si>
  <si>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</si>
  <si>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</si>
  <si>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</si>
  <si>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</si>
  <si>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</si>
  <si>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</si>
  <si>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</si>
  <si>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</si>
  <si>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</si>
  <si>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</si>
  <si>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</si>
  <si>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</si>
  <si>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</si>
  <si>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</si>
  <si>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</si>
  <si>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</si>
  <si>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</si>
  <si>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</si>
  <si>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</si>
  <si>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</si>
  <si>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</si>
  <si>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</si>
  <si>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</si>
  <si>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</si>
  <si>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</si>
  <si>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</si>
  <si>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</si>
  <si>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</si>
  <si>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</si>
  <si>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</si>
  <si>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</si>
  <si>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</si>
  <si>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</si>
  <si>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</si>
  <si>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</si>
  <si>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</si>
  <si>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</si>
  <si>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</si>
  <si>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</si>
  <si>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</si>
  <si>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</si>
  <si>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</si>
  <si>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</si>
  <si>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</si>
  <si>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</si>
  <si>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</si>
  <si>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</si>
  <si>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</si>
  <si>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</si>
  <si>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</si>
  <si>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</si>
  <si>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</si>
  <si>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</si>
  <si>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</si>
  <si>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</si>
  <si>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</si>
  <si>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</si>
  <si>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</si>
  <si>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</si>
  <si>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</si>
  <si>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</si>
  <si>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</si>
  <si>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</si>
  <si>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</si>
  <si>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</si>
  <si>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</si>
  <si>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</si>
  <si>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</si>
  <si>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</si>
  <si>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</si>
  <si>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</si>
  <si>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</si>
  <si>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</si>
  <si>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</si>
  <si>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</si>
  <si>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</si>
  <si>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</si>
  <si>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</si>
  <si>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</si>
  <si>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</si>
  <si>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</si>
  <si>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</si>
  <si>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</si>
  <si>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</si>
  <si>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</si>
  <si>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</si>
  <si>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</si>
  <si>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</si>
  <si>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</si>
  <si>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</si>
  <si>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</si>
  <si>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</si>
  <si>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</si>
  <si>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</si>
  <si>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</si>
  <si>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</si>
  <si>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</si>
  <si>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</si>
  <si>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</si>
  <si>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</si>
  <si>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</si>
  <si>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</si>
  <si>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</si>
  <si>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</si>
  <si>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</si>
  <si>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</si>
  <si>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</si>
  <si>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</si>
  <si>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</si>
  <si>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</si>
  <si>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</si>
  <si>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</si>
  <si>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</si>
  <si>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</si>
  <si>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</si>
  <si>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</si>
  <si>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</si>
  <si>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</si>
  <si>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</si>
  <si>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</si>
  <si>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</si>
  <si>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</si>
  <si>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</si>
  <si>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</si>
  <si>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</si>
  <si>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</si>
  <si>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</si>
  <si>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</si>
  <si>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</si>
  <si>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</si>
  <si>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</si>
  <si>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</si>
  <si>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</si>
  <si>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</si>
  <si>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</si>
  <si>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</si>
  <si>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</si>
  <si>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</si>
  <si>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</si>
  <si>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</si>
  <si>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</si>
  <si>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</si>
  <si>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</si>
  <si>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</si>
  <si>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</si>
  <si>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</si>
  <si>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</si>
  <si>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</si>
  <si>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</si>
  <si>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</si>
  <si>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</si>
  <si>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</si>
  <si>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</si>
  <si>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</si>
  <si>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</si>
  <si>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</si>
  <si>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</si>
  <si>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</si>
  <si>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</si>
  <si>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</si>
  <si>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</si>
  <si>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</si>
  <si>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</si>
  <si>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</si>
  <si>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</si>
  <si>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</si>
  <si>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</si>
  <si>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</si>
  <si>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</si>
  <si>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</si>
  <si>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</si>
  <si>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</si>
  <si>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</si>
  <si>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</si>
  <si>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</si>
  <si>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</si>
  <si>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</si>
  <si>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</si>
  <si>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</si>
  <si>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</si>
  <si>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</si>
  <si>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</si>
  <si>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</si>
  <si>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</si>
  <si>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</si>
  <si>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</si>
  <si>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</si>
  <si>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</si>
  <si>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</si>
  <si>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</si>
  <si>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</si>
  <si>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</si>
  <si>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</si>
  <si>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</si>
  <si>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</si>
  <si>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</si>
  <si>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</si>
  <si>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</si>
  <si>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</si>
  <si>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</si>
  <si>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</si>
  <si>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</si>
  <si>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</si>
  <si>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</si>
  <si>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</si>
  <si>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</si>
  <si>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</si>
  <si>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</si>
  <si>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</si>
  <si>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</si>
  <si>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</si>
  <si>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</si>
  <si>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</si>
  <si>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</si>
  <si>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</si>
  <si>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</si>
  <si>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</si>
  <si>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</si>
  <si>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</si>
  <si>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</si>
  <si>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</si>
  <si>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</si>
  <si>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</si>
  <si>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</si>
  <si>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</si>
  <si>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</si>
  <si>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</si>
  <si>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</si>
  <si>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</si>
  <si>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</si>
  <si>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</si>
  <si>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</si>
  <si>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</si>
  <si>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</si>
  <si>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</si>
  <si>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</si>
  <si>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</si>
  <si>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</si>
  <si>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</si>
  <si>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</si>
  <si>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</si>
  <si>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</si>
  <si>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</si>
  <si>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</si>
  <si>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</si>
  <si>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</si>
  <si>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</si>
  <si>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</si>
  <si>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</si>
  <si>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</si>
  <si>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</si>
  <si>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</si>
  <si>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</si>
  <si>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</si>
  <si>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</si>
  <si>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</si>
  <si>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</si>
  <si>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</si>
  <si>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</si>
  <si>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</si>
  <si>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</si>
  <si>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</si>
  <si>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</si>
  <si>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</si>
  <si>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</si>
  <si>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</si>
  <si>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</si>
  <si>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</si>
  <si>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</si>
  <si>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</si>
  <si>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</si>
  <si>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</si>
  <si>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</si>
  <si>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</si>
  <si>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</si>
  <si>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</si>
  <si>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</si>
  <si>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</si>
  <si>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</si>
  <si>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</si>
  <si>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</si>
  <si>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</si>
  <si>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</si>
  <si>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</si>
  <si>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</si>
  <si>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</si>
  <si>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</si>
  <si>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</si>
  <si>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</si>
  <si>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</si>
  <si>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</si>
  <si>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</si>
  <si>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</si>
  <si>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</si>
  <si>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</si>
  <si>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</si>
  <si>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</si>
  <si>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</si>
  <si>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</si>
  <si>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</si>
  <si>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</si>
  <si>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</si>
  <si>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</si>
  <si>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</si>
  <si>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</si>
  <si>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</si>
  <si>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</si>
  <si>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</si>
  <si>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</si>
  <si>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</si>
  <si>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</si>
  <si>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</si>
  <si>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</si>
  <si>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</si>
  <si>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</si>
  <si>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</si>
  <si>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</si>
  <si>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</si>
  <si>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</si>
  <si>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</si>
  <si>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</si>
  <si>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</si>
  <si>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</si>
  <si>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</si>
  <si>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</si>
  <si>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</si>
  <si>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</si>
  <si>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</si>
  <si>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</si>
  <si>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</si>
  <si>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</si>
  <si>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</si>
  <si>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</si>
  <si>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</si>
  <si>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</si>
  <si>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</si>
  <si>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</si>
  <si>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</si>
  <si>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</si>
  <si>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</si>
  <si>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</si>
  <si>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</si>
  <si>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</si>
  <si>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</si>
  <si>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</si>
  <si>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</si>
  <si>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</si>
  <si>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</si>
  <si>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</si>
  <si>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</si>
  <si>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</si>
  <si>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</si>
  <si>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</si>
  <si>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</si>
  <si>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</si>
  <si>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</si>
  <si>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</si>
  <si>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</si>
  <si>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</si>
  <si>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</si>
  <si>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</si>
  <si>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</si>
  <si>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</si>
  <si>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</si>
  <si>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</si>
  <si>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</si>
  <si>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</si>
  <si>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</si>
  <si>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</si>
  <si>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</si>
  <si>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</si>
  <si>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</si>
  <si>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</si>
  <si>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</si>
  <si>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</si>
  <si>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</si>
  <si>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</si>
  <si>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</si>
  <si>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</si>
  <si>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</si>
  <si>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</si>
  <si>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</si>
  <si>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</si>
  <si>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</si>
  <si>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</si>
  <si>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</si>
  <si>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</si>
  <si>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</si>
  <si>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</si>
  <si>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</si>
  <si>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</si>
  <si>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</si>
  <si>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</si>
  <si>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</si>
  <si>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</si>
  <si>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</si>
  <si>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</si>
  <si>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</si>
  <si>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</si>
  <si>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</si>
  <si>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</si>
  <si>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</si>
  <si>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</si>
  <si>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</si>
  <si>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</si>
  <si>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</si>
  <si>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</si>
  <si>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</si>
  <si>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</si>
  <si>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</si>
  <si>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</si>
  <si>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</si>
  <si>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</si>
  <si>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</si>
  <si>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</si>
  <si>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</si>
  <si>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</si>
  <si>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</si>
  <si>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</si>
  <si>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</si>
  <si>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</si>
  <si>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</si>
  <si>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</si>
  <si>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</si>
  <si>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</si>
  <si>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</si>
  <si>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</si>
  <si>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</si>
  <si>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</si>
  <si>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</si>
  <si>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</si>
  <si>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</si>
  <si>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</si>
  <si>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</si>
  <si>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</si>
  <si>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</si>
  <si>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</si>
  <si>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</si>
  <si>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</si>
  <si>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</si>
  <si>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</si>
  <si>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</si>
  <si>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</si>
  <si>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</si>
  <si>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</si>
  <si>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</si>
  <si>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</si>
  <si>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</si>
  <si>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</si>
  <si>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</si>
  <si>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</si>
  <si>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</si>
  <si>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</si>
  <si>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</si>
  <si>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</si>
  <si>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</si>
  <si>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</si>
  <si>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</si>
  <si>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</si>
  <si>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</si>
  <si>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</si>
  <si>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</si>
  <si>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</si>
  <si>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</si>
  <si>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</si>
  <si>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</si>
  <si>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</si>
  <si>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</si>
  <si>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</si>
  <si>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</si>
  <si>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</si>
  <si>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</si>
  <si>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</si>
  <si>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</si>
  <si>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</si>
  <si>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</si>
  <si>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</si>
  <si>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</si>
  <si>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</si>
  <si>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</si>
  <si>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</si>
  <si>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</si>
  <si>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</si>
  <si>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</si>
  <si>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</si>
  <si>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</si>
  <si>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</si>
  <si>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</si>
  <si>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</si>
  <si>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</si>
  <si>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</si>
  <si>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</si>
  <si>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</si>
  <si>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</si>
  <si>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</si>
  <si>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</si>
  <si>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</si>
  <si>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</si>
  <si>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</si>
  <si>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</si>
  <si>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</si>
  <si>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</si>
  <si>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</si>
  <si>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</si>
  <si>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</si>
  <si>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</si>
  <si>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</si>
  <si>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</si>
  <si>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</si>
  <si>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</si>
  <si>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</si>
  <si>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</si>
  <si>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</si>
  <si>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</si>
  <si>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</si>
  <si>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</si>
  <si>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</si>
  <si>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</si>
  <si>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</si>
  <si>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</si>
  <si>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</si>
  <si>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</si>
  <si>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</si>
  <si>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</si>
  <si>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</si>
  <si>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</si>
  <si>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</si>
  <si>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</si>
  <si>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</si>
  <si>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</si>
  <si>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</si>
  <si>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</si>
  <si>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</si>
  <si>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</si>
  <si>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</si>
  <si>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</si>
  <si>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</si>
  <si>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</si>
  <si>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</si>
  <si>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</si>
  <si>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</si>
  <si>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</si>
  <si>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</si>
  <si>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</si>
  <si>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</si>
  <si>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</si>
  <si>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</si>
  <si>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</si>
  <si>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</si>
  <si>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</si>
  <si>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</si>
  <si>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</si>
  <si>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</si>
  <si>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</si>
  <si>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</si>
  <si>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</si>
  <si>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</si>
  <si>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</si>
  <si>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</si>
  <si>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</si>
  <si>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</si>
  <si>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</si>
  <si>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</si>
  <si>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</si>
  <si>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</si>
  <si>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</si>
  <si>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</si>
  <si>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</si>
  <si>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</si>
  <si>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</si>
  <si>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</si>
  <si>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</si>
  <si>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</si>
  <si>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</si>
  <si>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</si>
  <si>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</si>
  <si>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</si>
  <si>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</si>
  <si>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</si>
  <si>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</si>
  <si>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</si>
  <si>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</si>
  <si>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</si>
  <si>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</si>
  <si>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</si>
  <si>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</si>
  <si>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</si>
  <si>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</si>
  <si>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</si>
  <si>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</si>
  <si>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</si>
  <si>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</si>
  <si>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</si>
  <si>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</si>
  <si>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</si>
  <si>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</si>
  <si>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</si>
  <si>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</si>
  <si>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</si>
  <si>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</si>
  <si>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</si>
  <si>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</si>
  <si>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</si>
  <si>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</si>
  <si>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</si>
  <si>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</si>
  <si>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</si>
  <si>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</si>
  <si>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</si>
  <si>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</si>
  <si>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</si>
  <si>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</si>
  <si>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</si>
  <si>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</si>
  <si>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</si>
  <si>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</si>
  <si>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</si>
  <si>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</si>
  <si>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</si>
  <si>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</si>
  <si>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</si>
  <si>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</si>
  <si>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</si>
  <si>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</si>
  <si>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</si>
  <si>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</si>
  <si>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</si>
  <si>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</si>
  <si>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</si>
  <si>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</si>
  <si>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</si>
  <si>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</si>
  <si>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</si>
  <si>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</si>
  <si>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</si>
  <si>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</si>
  <si>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</si>
  <si>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</si>
  <si>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</si>
  <si>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</si>
  <si>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</si>
  <si>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</si>
  <si>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</si>
  <si>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</si>
  <si>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</si>
  <si>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</si>
  <si>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</si>
  <si>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</si>
  <si>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</si>
  <si>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</si>
  <si>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</si>
  <si>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</si>
  <si>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</si>
  <si>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</si>
  <si>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</si>
  <si>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</si>
  <si>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</si>
  <si>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</si>
  <si>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</si>
  <si>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</si>
  <si>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</si>
  <si>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</si>
  <si>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</si>
  <si>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</si>
  <si>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</si>
  <si>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</si>
  <si>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</si>
  <si>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</si>
  <si>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</si>
  <si>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</si>
  <si>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</si>
  <si>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</si>
  <si>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</si>
  <si>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</si>
  <si>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</si>
  <si>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</si>
  <si>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</si>
  <si>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</si>
  <si>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</si>
  <si>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</si>
  <si>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</si>
  <si>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</si>
  <si>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</si>
  <si>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</si>
  <si>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</si>
  <si>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</si>
  <si>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</si>
  <si>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</si>
  <si>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</si>
  <si>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</si>
  <si>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</si>
  <si>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</si>
  <si>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</si>
  <si>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</si>
  <si>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</si>
  <si>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</si>
  <si>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</si>
  <si>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</si>
  <si>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</si>
  <si>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</si>
  <si>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</si>
  <si>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</si>
  <si>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</si>
  <si>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</si>
  <si>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</si>
  <si>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</si>
  <si>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</si>
  <si>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</si>
  <si>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</si>
  <si>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</si>
  <si>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</si>
  <si>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</si>
  <si>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</si>
  <si>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</si>
  <si>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</si>
  <si>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</si>
  <si>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</si>
  <si>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</si>
  <si>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</si>
  <si>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</si>
  <si>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</si>
  <si>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</si>
  <si>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</si>
  <si>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</si>
  <si>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</si>
  <si>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</si>
  <si>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</si>
  <si>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</si>
  <si>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</si>
  <si>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</si>
  <si>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</si>
  <si>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</si>
  <si>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</si>
  <si>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</si>
  <si>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</si>
  <si>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</si>
  <si>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</si>
  <si>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</si>
  <si>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</si>
  <si>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</si>
  <si>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</si>
  <si>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</si>
  <si>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</si>
  <si>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</si>
  <si>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</si>
  <si>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</si>
  <si>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</si>
  <si>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</si>
  <si>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</si>
  <si>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</si>
  <si>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</si>
  <si>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</si>
  <si>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</si>
  <si>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</si>
  <si>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</si>
  <si>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</si>
  <si>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</si>
  <si>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</si>
  <si>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</si>
  <si>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</si>
  <si>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</si>
  <si>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</si>
  <si>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</si>
  <si>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</si>
  <si>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</si>
  <si>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</si>
  <si>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</si>
  <si>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</si>
  <si>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</si>
  <si>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</si>
  <si>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</si>
  <si>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</si>
  <si>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</si>
  <si>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</si>
  <si>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</si>
  <si>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</si>
  <si>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</si>
  <si>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</si>
  <si>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</si>
  <si>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</si>
  <si>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</si>
  <si>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</si>
  <si>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</si>
  <si>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</si>
  <si>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</si>
  <si>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</si>
  <si>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</si>
  <si>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</si>
  <si>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</si>
  <si>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</si>
  <si>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</si>
  <si>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</si>
  <si>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</si>
  <si>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</si>
  <si>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</si>
  <si>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</si>
  <si>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</si>
  <si>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</si>
  <si>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</si>
  <si>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</si>
  <si>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</si>
  <si>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</si>
  <si>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</si>
  <si>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</si>
  <si>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</si>
  <si>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</si>
  <si>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</si>
  <si>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</si>
  <si>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</si>
  <si>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</si>
  <si>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</si>
  <si>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</si>
  <si>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</si>
  <si>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</si>
  <si>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</si>
  <si>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</si>
  <si>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</si>
  <si>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</si>
  <si>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</si>
  <si>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</si>
  <si>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</si>
  <si>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</si>
  <si>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</si>
  <si>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</si>
  <si>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</si>
  <si>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</si>
  <si>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</si>
  <si>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</si>
  <si>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</si>
  <si>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</si>
  <si>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</si>
  <si>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</si>
  <si>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</si>
  <si>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</si>
  <si>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</si>
  <si>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</si>
  <si>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</si>
  <si>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</si>
  <si>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</si>
  <si>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</si>
  <si>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</si>
  <si>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</si>
  <si>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</si>
  <si>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</si>
  <si>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</si>
  <si>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</si>
  <si>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</si>
  <si>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</si>
  <si>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</si>
  <si>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</si>
  <si>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</si>
  <si>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</si>
  <si>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</si>
  <si>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</si>
  <si>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</si>
  <si>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</si>
  <si>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</si>
  <si>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</si>
  <si>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</si>
  <si>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</si>
  <si>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</si>
  <si>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</si>
  <si>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</si>
  <si>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</si>
  <si>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</si>
  <si>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</si>
  <si>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</si>
  <si>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</si>
  <si>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</si>
  <si>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</si>
  <si>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</si>
  <si>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</si>
  <si>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</si>
  <si>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</si>
  <si>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</si>
  <si>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</si>
  <si>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</si>
  <si>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</si>
  <si>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</si>
  <si>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</si>
  <si>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</si>
  <si>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</si>
  <si>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</si>
  <si>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</si>
  <si>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</si>
  <si>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</si>
  <si>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</si>
  <si>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</si>
  <si>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</si>
  <si>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</si>
  <si>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</si>
  <si>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</si>
  <si>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</si>
  <si>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</si>
  <si>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</si>
  <si>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</si>
  <si>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</si>
  <si>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</si>
  <si>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</si>
  <si>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</si>
  <si>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</si>
  <si>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</si>
  <si>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</si>
  <si>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</si>
  <si>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</si>
  <si>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</si>
  <si>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</si>
  <si>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</si>
  <si>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</si>
  <si>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</si>
  <si>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</si>
  <si>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</si>
  <si>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</si>
  <si>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</si>
  <si>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</si>
  <si>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</si>
  <si>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</si>
  <si>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</si>
  <si>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</si>
  <si>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</si>
  <si>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</si>
  <si>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</si>
  <si>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</si>
  <si>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</si>
  <si>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</si>
  <si>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</si>
  <si>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</si>
  <si>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</si>
  <si>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</si>
  <si>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</si>
  <si>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</si>
  <si>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</si>
  <si>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</si>
  <si>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</si>
  <si>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</si>
  <si>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</si>
  <si>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</si>
  <si>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</si>
  <si>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</si>
  <si>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</si>
  <si>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</si>
  <si>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</si>
  <si>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</si>
  <si>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</si>
  <si>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</si>
  <si>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</si>
  <si>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</si>
  <si>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</si>
  <si>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</si>
  <si>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</si>
  <si>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</si>
  <si>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</si>
  <si>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</si>
  <si>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</si>
  <si>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</si>
  <si>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</si>
  <si>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</si>
  <si>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</si>
  <si>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</si>
  <si>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</si>
  <si>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</si>
  <si>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</si>
  <si>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</si>
  <si>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</si>
  <si>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</si>
  <si>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</si>
  <si>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</si>
  <si>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</si>
  <si>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</si>
  <si>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</si>
  <si>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</si>
  <si>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</si>
  <si>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</si>
  <si>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</si>
  <si>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</si>
  <si>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</si>
  <si>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</si>
  <si>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</si>
  <si>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</si>
  <si>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</si>
  <si>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</si>
  <si>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</si>
  <si>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</si>
  <si>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</si>
  <si>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</si>
  <si>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</si>
  <si>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</si>
  <si>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</si>
  <si>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</si>
  <si>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</si>
  <si>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</si>
  <si>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</si>
  <si>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</si>
  <si>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</si>
  <si>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</si>
  <si>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</si>
  <si>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</si>
  <si>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</si>
  <si>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</si>
  <si>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</si>
  <si>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</si>
  <si>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</si>
  <si>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</si>
  <si>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</si>
  <si>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</si>
  <si>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</si>
  <si>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</si>
  <si>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</si>
  <si>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</si>
  <si>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</si>
  <si>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</si>
  <si>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</si>
  <si>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</si>
  <si>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</si>
  <si>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</si>
  <si>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</si>
  <si>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</si>
  <si>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</si>
  <si>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</si>
  <si>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</si>
  <si>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</si>
  <si>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</si>
  <si>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</si>
  <si>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</si>
  <si>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</si>
  <si>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</si>
  <si>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</si>
  <si>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</si>
  <si>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</si>
  <si>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</si>
  <si>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</si>
  <si>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</si>
  <si>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</si>
  <si>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</si>
  <si>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</si>
  <si>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</si>
  <si>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</si>
  <si>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</si>
  <si>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</si>
  <si>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</si>
  <si>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</si>
  <si>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</si>
  <si>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</si>
  <si>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</si>
  <si>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</si>
  <si>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</si>
  <si>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</si>
  <si>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</si>
  <si>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</si>
  <si>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</si>
  <si>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</si>
  <si>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</si>
  <si>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</si>
  <si>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</si>
  <si>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</si>
  <si>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</si>
  <si>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</si>
  <si>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</si>
  <si>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</si>
  <si>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</si>
  <si>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</si>
  <si>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</si>
  <si>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</si>
  <si>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</si>
  <si>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</si>
  <si>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</si>
  <si>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</si>
  <si>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</si>
  <si>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</si>
  <si>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</si>
  <si>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</si>
  <si>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</si>
  <si>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</si>
  <si>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</si>
  <si>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</si>
  <si>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</si>
  <si>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</si>
  <si>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</si>
  <si>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</si>
  <si>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</si>
  <si>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</si>
  <si>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</si>
  <si>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</si>
  <si>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</si>
  <si>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</si>
  <si>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</si>
  <si>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</si>
  <si>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</si>
  <si>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</si>
  <si>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</si>
  <si>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</si>
  <si>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</si>
  <si>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</si>
  <si>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</si>
  <si>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</si>
  <si>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</si>
  <si>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</si>
  <si>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</si>
  <si>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</si>
  <si>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</si>
  <si>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</si>
  <si>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</si>
  <si>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</si>
  <si>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</si>
  <si>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</si>
  <si>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</si>
  <si>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</si>
  <si>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</si>
  <si>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</si>
  <si>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</si>
  <si>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</si>
  <si>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</si>
  <si>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</si>
  <si>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</si>
  <si>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</si>
  <si>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</si>
  <si>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</si>
  <si>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</si>
  <si>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</si>
  <si>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</si>
  <si>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</si>
  <si>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</si>
  <si>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</si>
  <si>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</si>
  <si>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</si>
  <si>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</si>
  <si>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</si>
  <si>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</si>
  <si>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</si>
  <si>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</si>
  <si>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</si>
  <si>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</si>
  <si>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</si>
  <si>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</si>
  <si>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</si>
  <si>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</si>
  <si>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</si>
  <si>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</si>
  <si>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</si>
  <si>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</si>
  <si>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</si>
  <si>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</si>
  <si>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</si>
  <si>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</si>
  <si>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</si>
  <si>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</si>
  <si>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</si>
  <si>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</si>
  <si>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</si>
  <si>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</si>
  <si>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</si>
  <si>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</si>
  <si>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</si>
  <si>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</si>
  <si>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</si>
  <si>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</si>
  <si>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</si>
  <si>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</si>
  <si>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</si>
  <si>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</si>
  <si>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</si>
  <si>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</si>
  <si>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</si>
  <si>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</si>
  <si>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</si>
  <si>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</si>
  <si>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</si>
  <si>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</si>
  <si>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</si>
  <si>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</si>
  <si>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</si>
  <si>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</si>
  <si>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</si>
  <si>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</si>
  <si>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</si>
  <si>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</si>
  <si>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</si>
  <si>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</si>
  <si>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</si>
  <si>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</si>
  <si>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</si>
  <si>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</si>
  <si>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</si>
  <si>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</si>
  <si>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</si>
  <si>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</si>
  <si>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</si>
  <si>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</si>
  <si>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</si>
  <si>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</si>
  <si>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</si>
  <si>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</si>
  <si>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</si>
  <si>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</si>
  <si>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</si>
  <si>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</si>
  <si>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</si>
  <si>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</si>
  <si>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</si>
  <si>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</si>
  <si>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</si>
  <si>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</si>
  <si>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</si>
  <si>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</si>
  <si>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</si>
  <si>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</si>
  <si>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</si>
  <si>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</si>
  <si>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</si>
  <si>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</si>
  <si>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</si>
  <si>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</si>
  <si>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</si>
  <si>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</si>
  <si>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</si>
  <si>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</si>
  <si>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</si>
  <si>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</si>
  <si>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</si>
  <si>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</si>
  <si>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</si>
  <si>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</si>
  <si>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</si>
  <si>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</si>
  <si>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</si>
  <si>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</si>
  <si>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</si>
  <si>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</si>
  <si>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</si>
  <si>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</si>
  <si>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</si>
  <si>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</si>
  <si>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</si>
  <si>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</si>
  <si>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</si>
  <si>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</si>
  <si>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</si>
  <si>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</si>
  <si>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</si>
  <si>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</si>
  <si>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</si>
  <si>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</si>
  <si>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</si>
  <si>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</si>
  <si>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</si>
  <si>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</si>
  <si>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</si>
  <si>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</si>
  <si>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</si>
  <si>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</si>
  <si>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</si>
  <si>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</si>
  <si>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</si>
  <si>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</si>
  <si>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</si>
  <si>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</si>
  <si>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</si>
  <si>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</si>
  <si>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</si>
  <si>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</si>
  <si>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</si>
  <si>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</si>
  <si>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</si>
  <si>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</si>
  <si>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</si>
  <si>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</si>
  <si>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</si>
  <si>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</si>
  <si>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</si>
  <si>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</si>
  <si>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</si>
  <si>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</si>
  <si>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</si>
  <si>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</si>
  <si>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</si>
  <si>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</si>
  <si>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</si>
  <si>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</si>
  <si>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</si>
  <si>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</si>
  <si>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</si>
  <si>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</si>
  <si>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</si>
  <si>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</si>
  <si>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</si>
  <si>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</si>
  <si>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</si>
  <si>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</si>
  <si>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</si>
  <si>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</si>
  <si>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</si>
  <si>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</si>
  <si>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</si>
  <si>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</si>
  <si>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</si>
  <si>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</si>
  <si>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</si>
  <si>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</si>
  <si>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</si>
  <si>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</si>
  <si>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</si>
  <si>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</si>
  <si>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</si>
  <si>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</si>
  <si>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</si>
  <si>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</si>
  <si>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</si>
  <si>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</si>
  <si>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</si>
  <si>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</si>
  <si>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</si>
  <si>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</si>
  <si>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</si>
  <si>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</si>
  <si>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</si>
  <si>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</si>
  <si>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</si>
  <si>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</si>
  <si>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</si>
  <si>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</si>
  <si>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</si>
  <si>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</si>
  <si>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</si>
  <si>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</si>
  <si>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</si>
  <si>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</si>
  <si>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</si>
  <si>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</si>
  <si>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</si>
  <si>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</si>
  <si>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</si>
  <si>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</si>
  <si>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</si>
  <si>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</si>
  <si>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</si>
  <si>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</si>
  <si>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</si>
  <si>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</si>
  <si>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</si>
  <si>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</si>
  <si>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</si>
  <si>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</si>
  <si>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</si>
  <si>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</si>
  <si>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</si>
  <si>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</si>
  <si>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</si>
  <si>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</si>
  <si>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</si>
  <si>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</si>
  <si>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</si>
  <si>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</si>
  <si>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</si>
  <si>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</si>
  <si>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</si>
  <si>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</si>
  <si>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</si>
  <si>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</si>
  <si>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</si>
  <si>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</si>
  <si>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</si>
  <si>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</si>
  <si>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</si>
  <si>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</si>
  <si>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</si>
  <si>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</si>
  <si>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</si>
  <si>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</si>
  <si>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</si>
  <si>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</si>
  <si>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</si>
  <si>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</si>
  <si>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</si>
  <si>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</si>
  <si>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</si>
  <si>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</si>
  <si>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</si>
  <si>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</si>
  <si>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</si>
  <si>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</si>
  <si>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</si>
  <si>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</si>
  <si>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</si>
  <si>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</si>
  <si>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</si>
  <si>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</si>
  <si>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</si>
  <si>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</si>
  <si>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</si>
  <si>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</si>
  <si>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</si>
  <si>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</si>
  <si>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</si>
  <si>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</si>
  <si>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</si>
  <si>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</si>
  <si>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</si>
  <si>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</si>
  <si>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</si>
  <si>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</si>
  <si>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</si>
  <si>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</si>
  <si>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</si>
  <si>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</si>
  <si>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</si>
  <si>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</si>
  <si>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</si>
  <si>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</si>
  <si>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</si>
  <si>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</si>
  <si>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</si>
  <si>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</si>
  <si>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</si>
  <si>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</si>
  <si>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</si>
  <si>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</si>
  <si>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</si>
  <si>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</si>
  <si>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</si>
  <si>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</si>
  <si>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</si>
  <si>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</si>
  <si>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</si>
  <si>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</si>
  <si>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</si>
  <si>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</si>
  <si>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</si>
  <si>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</si>
  <si>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</si>
  <si>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</si>
  <si>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</si>
  <si>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</si>
  <si>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</si>
  <si>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</si>
  <si>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</si>
  <si>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</si>
  <si>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</si>
  <si>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</si>
  <si>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</si>
  <si>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</si>
  <si>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</si>
  <si>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</si>
  <si>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</si>
  <si>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</si>
  <si>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</si>
  <si>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</si>
  <si>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</si>
  <si>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</si>
  <si>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</si>
  <si>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</si>
  <si>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</si>
  <si>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</si>
  <si>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</si>
  <si>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</si>
  <si>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</si>
  <si>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</si>
  <si>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</si>
  <si>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</si>
  <si>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</si>
  <si>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</si>
  <si>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</si>
  <si>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</si>
  <si>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</si>
  <si>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</si>
  <si>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</si>
  <si>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</si>
  <si>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</si>
  <si>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</si>
  <si>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</si>
  <si>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</si>
  <si>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</si>
  <si>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</si>
  <si>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</si>
  <si>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</si>
  <si>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</si>
  <si>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</si>
  <si>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</si>
  <si>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</si>
  <si>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</si>
  <si>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</si>
  <si>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</si>
  <si>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</si>
  <si>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</si>
  <si>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</si>
  <si>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</si>
  <si>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</si>
  <si>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</si>
  <si>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</si>
  <si>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</si>
  <si>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</si>
  <si>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</si>
  <si>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</si>
  <si>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</si>
  <si>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</si>
  <si>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</si>
  <si>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</si>
  <si>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</si>
  <si>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</si>
  <si>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</si>
  <si>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</si>
  <si>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</si>
  <si>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</si>
  <si>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</si>
  <si>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</si>
  <si>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</si>
  <si>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</si>
  <si>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</si>
  <si>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</si>
  <si>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</si>
  <si>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</si>
  <si>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</si>
  <si>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</si>
  <si>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</si>
  <si>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</si>
  <si>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</si>
  <si>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</si>
  <si>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</si>
  <si>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</si>
  <si>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</si>
  <si>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</si>
  <si>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</si>
  <si>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</si>
  <si>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</si>
  <si>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</si>
  <si>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</si>
  <si>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</si>
  <si>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</si>
  <si>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</si>
  <si>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</si>
  <si>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</si>
  <si>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</si>
  <si>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</si>
  <si>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</si>
  <si>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</si>
  <si>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</si>
  <si>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</si>
  <si>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</si>
  <si>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</si>
  <si>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</si>
  <si>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</si>
  <si>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</si>
  <si>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</si>
  <si>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</si>
  <si>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</si>
  <si>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</si>
  <si>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</si>
  <si>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</si>
  <si>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</si>
  <si>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</si>
  <si>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</si>
  <si>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</si>
  <si>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</si>
  <si>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</si>
  <si>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</si>
  <si>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</si>
  <si>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</si>
  <si>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</si>
  <si>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</si>
  <si>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</si>
  <si>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</si>
  <si>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</si>
  <si>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</si>
  <si>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</si>
  <si>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</si>
  <si>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</si>
  <si>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</si>
  <si>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</si>
  <si>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</si>
  <si>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</si>
  <si>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</si>
  <si>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</si>
  <si>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</si>
  <si>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</si>
  <si>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</si>
  <si>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</si>
  <si>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</si>
  <si>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</si>
  <si>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</si>
  <si>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</si>
  <si>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</si>
  <si>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</si>
  <si>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</si>
  <si>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</si>
  <si>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</si>
  <si>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</si>
  <si>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</si>
  <si>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</si>
  <si>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</si>
  <si>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</si>
  <si>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</si>
  <si>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</si>
  <si>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</si>
  <si>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</si>
  <si>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</si>
  <si>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</si>
  <si>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</si>
  <si>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</si>
  <si>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</si>
  <si>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</si>
  <si>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</si>
  <si>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</si>
  <si>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</si>
  <si>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</si>
  <si>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</si>
  <si>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</si>
  <si>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</si>
  <si>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</si>
  <si>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</si>
  <si>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</si>
  <si>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</si>
  <si>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</si>
  <si>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</si>
  <si>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</si>
  <si>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</si>
  <si>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</si>
  <si>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</si>
  <si>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</si>
  <si>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</si>
  <si>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</si>
  <si>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</si>
  <si>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</si>
  <si>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</si>
  <si>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</si>
  <si>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</si>
  <si>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</si>
  <si>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</si>
  <si>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</si>
  <si>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</si>
  <si>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</si>
  <si>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</si>
  <si>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</si>
  <si>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</si>
  <si>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</si>
  <si>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</si>
  <si>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</si>
  <si>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</si>
  <si>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</si>
  <si>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</si>
  <si>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</si>
  <si>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</si>
  <si>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</si>
  <si>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</si>
  <si>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</si>
  <si>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</si>
  <si>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</si>
  <si>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</si>
  <si>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</si>
  <si>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</si>
  <si>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</si>
  <si>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</si>
  <si>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</si>
  <si>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</si>
  <si>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</si>
  <si>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</si>
  <si>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</si>
  <si>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</si>
  <si>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</si>
  <si>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</si>
  <si>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</si>
  <si>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</si>
  <si>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</si>
  <si>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</si>
  <si>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</si>
  <si>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</si>
  <si>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</si>
  <si>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</si>
  <si>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</si>
  <si>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</si>
  <si>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</si>
  <si>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</si>
  <si>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</si>
  <si>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</si>
  <si>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</si>
  <si>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</si>
  <si>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</si>
  <si>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</si>
  <si>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</si>
  <si>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</si>
  <si>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</si>
  <si>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</si>
  <si>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</si>
  <si>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</si>
  <si>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</si>
  <si>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</si>
  <si>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</si>
  <si>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</si>
  <si>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</si>
  <si>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</si>
  <si>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</si>
  <si>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</si>
  <si>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</si>
  <si>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</si>
  <si>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</si>
  <si>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</si>
  <si>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</si>
  <si>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</si>
  <si>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</si>
  <si>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</si>
  <si>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</si>
  <si>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</si>
  <si>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</si>
  <si>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</si>
  <si>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</si>
  <si>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</si>
  <si>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</si>
  <si>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</si>
  <si>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</si>
  <si>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</si>
  <si>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</si>
  <si>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</si>
  <si>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</si>
  <si>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</si>
  <si>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</si>
  <si>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</si>
  <si>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</si>
  <si>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</si>
  <si>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</si>
  <si>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</si>
  <si>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</si>
  <si>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</si>
  <si>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</si>
  <si>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</si>
  <si>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</si>
  <si>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</si>
  <si>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</si>
  <si>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</si>
  <si>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</si>
  <si>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</si>
  <si>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</si>
  <si>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</si>
  <si>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</si>
  <si>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</si>
  <si>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</si>
  <si>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</si>
  <si>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</si>
  <si>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</si>
  <si>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</si>
  <si>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</si>
  <si>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</si>
  <si>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</si>
  <si>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</si>
  <si>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</si>
  <si>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</si>
  <si>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</si>
  <si>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</si>
  <si>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</si>
  <si>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</si>
  <si>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</si>
  <si>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</si>
  <si>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</si>
  <si>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</si>
  <si>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</si>
  <si>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</si>
  <si>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</si>
  <si>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</si>
  <si>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</si>
  <si>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</si>
  <si>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</si>
  <si>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</si>
  <si>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</si>
  <si>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</si>
  <si>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</si>
  <si>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</si>
  <si>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</si>
  <si>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</si>
  <si>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</si>
  <si>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</si>
  <si>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</si>
  <si>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</si>
  <si>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</si>
  <si>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</si>
  <si>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</si>
  <si>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</si>
  <si>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</si>
  <si>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</si>
  <si>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</si>
  <si>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</si>
  <si>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</si>
  <si>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</si>
  <si>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</si>
  <si>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</si>
  <si>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</si>
  <si>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</si>
  <si>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</si>
  <si>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</si>
  <si>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</si>
  <si>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</si>
  <si>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</si>
  <si>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</si>
  <si>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</si>
  <si>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</si>
  <si>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</si>
  <si>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</si>
  <si>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</si>
  <si>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</si>
  <si>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</si>
  <si>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</si>
  <si>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</si>
  <si>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</si>
  <si>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</si>
  <si>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</si>
  <si>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</si>
  <si>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</si>
  <si>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</si>
  <si>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</si>
  <si>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</si>
  <si>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</si>
  <si>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</si>
  <si>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</si>
  <si>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</si>
  <si>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</si>
  <si>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</si>
  <si>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</si>
  <si>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</si>
  <si>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</si>
  <si>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</si>
  <si>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</si>
  <si>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</si>
  <si>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</si>
  <si>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</si>
  <si>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</si>
  <si>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</si>
  <si>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</si>
  <si>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</si>
  <si>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</si>
  <si>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</si>
  <si>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</si>
  <si>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</si>
  <si>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</si>
  <si>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</si>
  <si>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</si>
  <si>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</si>
  <si>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</si>
  <si>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</si>
  <si>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</si>
  <si>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</si>
  <si>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</si>
  <si>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</si>
  <si>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</si>
  <si>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</si>
  <si>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</si>
  <si>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</si>
  <si>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</si>
  <si>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</si>
  <si>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</si>
  <si>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</si>
  <si>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</si>
  <si>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</si>
  <si>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</si>
  <si>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</si>
  <si>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</si>
  <si>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</si>
  <si>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</si>
  <si>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</si>
  <si>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</si>
  <si>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</si>
  <si>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</si>
  <si>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</si>
  <si>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</si>
  <si>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</si>
  <si>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</si>
  <si>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</si>
  <si>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</si>
  <si>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</si>
  <si>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</si>
  <si>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</si>
  <si>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</si>
  <si>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</si>
  <si>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</si>
  <si>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</si>
  <si>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</si>
  <si>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</si>
  <si>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</si>
  <si>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</si>
  <si>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</si>
  <si>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</si>
  <si>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</si>
  <si>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</si>
  <si>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</si>
  <si>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</si>
  <si>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</si>
  <si>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</si>
  <si>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</si>
  <si>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</si>
  <si>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</si>
  <si>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</si>
  <si>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</si>
  <si>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</si>
  <si>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</si>
  <si>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</si>
  <si>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</si>
  <si>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</si>
  <si>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</si>
  <si>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</si>
  <si>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</si>
  <si>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</si>
  <si>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</si>
  <si>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</si>
  <si>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</si>
  <si>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</si>
  <si>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</si>
  <si>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</si>
  <si>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</si>
  <si>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</si>
  <si>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</si>
  <si>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</si>
  <si>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</si>
  <si>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</si>
  <si>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</si>
  <si>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</si>
  <si>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</si>
  <si>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</si>
  <si>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</si>
  <si>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</si>
  <si>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</si>
  <si>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</si>
  <si>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</si>
  <si>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</si>
  <si>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</si>
  <si>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</si>
  <si>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</si>
  <si>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</si>
  <si>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</si>
  <si>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</si>
  <si>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</si>
  <si>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</si>
  <si>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</si>
  <si>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</si>
  <si>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</si>
  <si>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</si>
  <si>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</si>
  <si>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</si>
  <si>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</si>
  <si>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</si>
  <si>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</si>
  <si>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</si>
  <si>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</si>
  <si>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</si>
  <si>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</si>
  <si>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</si>
  <si>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</si>
  <si>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</si>
  <si>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</si>
  <si>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</si>
  <si>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</si>
  <si>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</si>
  <si>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</si>
  <si>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</si>
  <si>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</si>
  <si>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</si>
  <si>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</si>
  <si>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</si>
  <si>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</si>
  <si>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</si>
  <si>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</si>
  <si>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</si>
  <si>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</si>
  <si>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</si>
  <si>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</si>
  <si>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</si>
  <si>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</si>
  <si>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</si>
  <si>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</si>
  <si>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</si>
  <si>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</si>
  <si>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</si>
  <si>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</si>
  <si>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</si>
  <si>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</si>
  <si>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</si>
  <si>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</si>
  <si>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</si>
  <si>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</si>
  <si>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</si>
  <si>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</si>
  <si>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</si>
  <si>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</si>
  <si>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</si>
  <si>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</si>
  <si>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</si>
  <si>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</si>
  <si>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</si>
  <si>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</si>
  <si>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</si>
  <si>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</si>
  <si>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</si>
  <si>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</si>
  <si>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</si>
  <si>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</si>
  <si>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</si>
  <si>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</si>
  <si>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</si>
  <si>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</si>
  <si>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</si>
  <si>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</si>
  <si>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</si>
  <si>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</si>
  <si>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</si>
  <si>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</si>
  <si>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</si>
  <si>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</si>
  <si>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</si>
  <si>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</si>
  <si>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</si>
  <si>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</si>
  <si>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</si>
  <si>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</si>
  <si>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</si>
  <si>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</si>
  <si>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</si>
  <si>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</si>
  <si>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</si>
  <si>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</si>
  <si>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</si>
  <si>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</si>
  <si>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</si>
  <si>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</si>
  <si>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</si>
  <si>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</si>
  <si>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</si>
  <si>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</si>
  <si>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</si>
  <si>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</si>
  <si>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</si>
  <si>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</si>
  <si>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</si>
  <si>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</si>
  <si>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</si>
  <si>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</si>
  <si>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</si>
  <si>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</si>
  <si>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</si>
  <si>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</si>
  <si>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</si>
  <si>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</si>
  <si>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</si>
  <si>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</si>
  <si>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</si>
  <si>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</si>
  <si>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</si>
  <si>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</si>
  <si>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</si>
  <si>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</si>
  <si>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</si>
  <si>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</si>
  <si>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</si>
  <si>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</si>
  <si>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</si>
  <si>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</si>
  <si>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</si>
  <si>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</si>
  <si>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</si>
  <si>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</si>
  <si>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</si>
  <si>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</si>
  <si>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</si>
  <si>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</si>
  <si>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</si>
  <si>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</si>
  <si>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</si>
  <si>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</si>
  <si>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</si>
  <si>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</si>
  <si>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</si>
  <si>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</si>
  <si>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</si>
  <si>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</si>
  <si>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</si>
  <si>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</si>
  <si>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</si>
  <si>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</si>
  <si>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</si>
  <si>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</si>
  <si>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</si>
  <si>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</si>
  <si>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</si>
  <si>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</si>
  <si>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</si>
  <si>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</si>
  <si>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</si>
  <si>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</si>
  <si>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</si>
  <si>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</si>
  <si>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</si>
  <si>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</si>
  <si>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</si>
  <si>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</si>
  <si>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</si>
  <si>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</si>
  <si>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</si>
  <si>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</si>
  <si>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</si>
  <si>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</si>
  <si>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</si>
  <si>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</si>
  <si>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</si>
  <si>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</si>
  <si>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</si>
  <si>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</si>
  <si>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</si>
  <si>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</si>
  <si>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</si>
  <si>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</si>
  <si>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</si>
  <si>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</si>
  <si>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</si>
  <si>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</si>
  <si>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</si>
  <si>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</si>
  <si>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</si>
  <si>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</si>
  <si>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</si>
  <si>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</si>
  <si>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</si>
  <si>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</si>
  <si>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</si>
  <si>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</si>
  <si>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</si>
  <si>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</si>
  <si>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</si>
  <si>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</si>
  <si>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</si>
  <si>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</si>
  <si>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</si>
  <si>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</si>
  <si>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</si>
  <si>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</si>
  <si>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</si>
  <si>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</si>
  <si>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</si>
  <si>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</si>
  <si>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</si>
  <si>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</si>
  <si>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</si>
  <si>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</si>
  <si>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</si>
  <si>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</si>
  <si>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</si>
  <si>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</si>
  <si>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</si>
  <si>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</si>
  <si>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</si>
  <si>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</si>
  <si>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</si>
  <si>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</si>
  <si>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</si>
  <si>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</si>
  <si>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</si>
  <si>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</si>
  <si>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</si>
  <si>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</si>
  <si>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</si>
  <si>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</si>
  <si>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</si>
  <si>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</si>
  <si>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</si>
  <si>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</si>
  <si>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</si>
  <si>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</si>
  <si>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</si>
  <si>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</si>
  <si>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</si>
  <si>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</si>
  <si>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</si>
  <si>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</si>
  <si>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</si>
  <si>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</si>
  <si>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</si>
  <si>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</si>
  <si>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</si>
  <si>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</si>
  <si>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</si>
  <si>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</si>
  <si>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</si>
  <si>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</si>
  <si>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</si>
  <si>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</si>
  <si>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</si>
  <si>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</si>
  <si>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</si>
  <si>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</si>
  <si>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</si>
  <si>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</si>
  <si>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</si>
  <si>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</si>
  <si>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</si>
  <si>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</si>
  <si>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</si>
  <si>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</si>
  <si>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</si>
  <si>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</si>
  <si>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</si>
  <si>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</si>
  <si>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</si>
  <si>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</si>
  <si>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</si>
  <si>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</si>
  <si>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</si>
  <si>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</si>
  <si>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</si>
  <si>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</si>
  <si>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</si>
  <si>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</si>
  <si>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</si>
  <si>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</si>
  <si>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</si>
  <si>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</si>
  <si>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</si>
  <si>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</si>
  <si>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</si>
  <si>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</si>
  <si>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</si>
  <si>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</si>
  <si>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</si>
  <si>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</si>
  <si>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</si>
  <si>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</si>
  <si>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</si>
  <si>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</si>
  <si>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</si>
  <si>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</si>
  <si>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</si>
  <si>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</si>
  <si>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</si>
  <si>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</si>
  <si>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</si>
  <si>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</si>
  <si>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</si>
  <si>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</si>
  <si>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</si>
  <si>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</si>
  <si>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</si>
  <si>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</si>
  <si>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</si>
  <si>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</si>
  <si>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</si>
  <si>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</si>
  <si>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</si>
  <si>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</si>
  <si>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</si>
  <si>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</si>
  <si>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</si>
  <si>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</si>
  <si>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</si>
  <si>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</si>
  <si>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</si>
  <si>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</si>
  <si>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</si>
  <si>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</si>
  <si>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</si>
  <si>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</si>
  <si>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</si>
  <si>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</si>
  <si>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</si>
  <si>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</si>
  <si>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</si>
  <si>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</si>
  <si>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</si>
  <si>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</si>
  <si>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</si>
  <si>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</si>
  <si>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</si>
  <si>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</si>
  <si>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</si>
  <si>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</si>
  <si>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</si>
  <si>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</si>
  <si>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</si>
  <si>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</si>
  <si>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</si>
  <si>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</si>
  <si>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</si>
  <si>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</si>
  <si>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</si>
  <si>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</si>
  <si>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</si>
  <si>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</si>
  <si>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</si>
  <si>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</si>
  <si>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</si>
  <si>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</si>
  <si>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</si>
  <si>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</si>
  <si>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</si>
  <si>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</si>
  <si>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</si>
  <si>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</si>
  <si>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</si>
  <si>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</si>
  <si>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</si>
  <si>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</si>
  <si>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</si>
  <si>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</si>
  <si>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</si>
  <si>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</si>
  <si>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</si>
  <si>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</si>
  <si>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</si>
  <si>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</si>
  <si>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</si>
  <si>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</si>
  <si>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</si>
  <si>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</si>
  <si>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</si>
  <si>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</si>
  <si>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</si>
  <si>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</si>
  <si>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</si>
  <si>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</si>
  <si>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</si>
  <si>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</si>
  <si>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</si>
  <si>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</si>
  <si>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</si>
  <si>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</si>
  <si>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</si>
  <si>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</si>
  <si>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</si>
  <si>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</si>
  <si>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</si>
  <si>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</si>
  <si>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</si>
  <si>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</si>
  <si>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</si>
  <si>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</si>
  <si>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</si>
  <si>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</si>
  <si>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</si>
  <si>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</si>
  <si>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</si>
  <si>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</si>
  <si>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</si>
  <si>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</si>
  <si>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</si>
  <si>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</si>
  <si>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</si>
  <si>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</si>
  <si>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</si>
  <si>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</si>
  <si>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</si>
  <si>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</si>
  <si>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</si>
  <si>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</si>
  <si>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</si>
  <si>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</si>
  <si>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</si>
  <si>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</si>
  <si>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</si>
  <si>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</si>
  <si>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</si>
  <si>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</si>
  <si>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</si>
  <si>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</si>
  <si>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</si>
  <si>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</si>
  <si>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</si>
  <si>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</si>
  <si>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</si>
  <si>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</si>
  <si>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</si>
  <si>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</si>
  <si>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</si>
  <si>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</si>
  <si>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</si>
  <si>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</si>
  <si>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</si>
  <si>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</si>
  <si>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</si>
  <si>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</si>
  <si>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</si>
  <si>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</si>
  <si>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</si>
  <si>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</si>
  <si>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</si>
  <si>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</si>
  <si>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</si>
  <si>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</si>
  <si>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</si>
  <si>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</si>
  <si>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</si>
  <si>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</si>
  <si>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</si>
  <si>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</si>
  <si>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</si>
  <si>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</si>
  <si>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</si>
  <si>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</si>
  <si>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</si>
  <si>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</si>
  <si>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</si>
  <si>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</si>
  <si>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</si>
  <si>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</si>
  <si>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</si>
  <si>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</si>
  <si>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</si>
  <si>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</si>
  <si>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</si>
  <si>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</si>
  <si>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</si>
  <si>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</si>
  <si>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</si>
  <si>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</si>
  <si>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</si>
  <si>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</si>
  <si>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</si>
  <si>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</si>
  <si>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</si>
  <si>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</si>
  <si>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</si>
  <si>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</si>
  <si>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</si>
  <si>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</si>
  <si>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</si>
  <si>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</si>
  <si>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</si>
  <si>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</si>
  <si>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</si>
  <si>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</si>
  <si>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</si>
  <si>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</si>
  <si>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</si>
  <si>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</si>
  <si>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</si>
  <si>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</si>
  <si>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</si>
  <si>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</si>
  <si>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</si>
  <si>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</si>
  <si>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</si>
  <si>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</si>
  <si>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</si>
  <si>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</si>
  <si>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</si>
  <si>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</si>
  <si>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</si>
  <si>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</si>
  <si>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</si>
  <si>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</si>
  <si>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</si>
  <si>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</si>
  <si>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</si>
  <si>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</si>
  <si>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</si>
  <si>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</si>
  <si>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</si>
  <si>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</si>
  <si>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</si>
  <si>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</si>
  <si>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</si>
  <si>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</si>
  <si>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</si>
  <si>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</si>
  <si>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</si>
  <si>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</si>
  <si>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</si>
  <si>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</si>
  <si>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</si>
  <si>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</si>
  <si>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</si>
  <si>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</si>
  <si>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</si>
  <si>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</si>
  <si>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</si>
  <si>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</si>
  <si>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</si>
  <si>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</si>
  <si>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</si>
  <si>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</si>
  <si>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</si>
  <si>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</si>
  <si>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</si>
  <si>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</si>
  <si>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</si>
  <si>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</si>
  <si>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</si>
  <si>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</si>
  <si>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</si>
  <si>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</si>
  <si>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</si>
  <si>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</si>
  <si>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</si>
  <si>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</si>
  <si>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</si>
  <si>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</si>
  <si>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</si>
  <si>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</si>
  <si>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</si>
  <si>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</si>
  <si>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</si>
  <si>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</si>
  <si>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</si>
  <si>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</si>
  <si>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</si>
  <si>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</si>
  <si>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</si>
  <si>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</si>
  <si>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</si>
  <si>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</si>
  <si>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</si>
  <si>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</si>
  <si>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</si>
  <si>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</si>
  <si>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</si>
  <si>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</si>
  <si>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</si>
  <si>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</si>
  <si>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</si>
  <si>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</si>
  <si>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</si>
  <si>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</si>
  <si>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</si>
  <si>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</si>
  <si>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</si>
  <si>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</si>
  <si>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</si>
  <si>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</si>
  <si>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</si>
  <si>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</si>
  <si>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</si>
  <si>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</si>
  <si>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</si>
  <si>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</si>
  <si>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</si>
  <si>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</si>
  <si>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</si>
  <si>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</si>
  <si>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</si>
  <si>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</si>
  <si>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</si>
  <si>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</si>
  <si>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</si>
  <si>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</si>
  <si>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</si>
  <si>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</si>
  <si>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</si>
  <si>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</si>
  <si>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</si>
  <si>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</si>
  <si>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</si>
  <si>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</si>
  <si>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</si>
  <si>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</si>
  <si>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</si>
  <si>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</si>
  <si>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</si>
  <si>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</si>
  <si>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</si>
  <si>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</si>
  <si>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</si>
  <si>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</si>
  <si>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</si>
  <si>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</si>
  <si>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</si>
  <si>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</si>
  <si>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</si>
  <si>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</si>
  <si>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</si>
  <si>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</si>
  <si>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</si>
  <si>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</si>
  <si>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</si>
  <si>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</si>
  <si>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</si>
  <si>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</si>
  <si>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</si>
  <si>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</si>
  <si>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</si>
  <si>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</si>
  <si>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</si>
  <si>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</si>
  <si>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</si>
  <si>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</si>
  <si>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</si>
  <si>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</si>
  <si>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</si>
  <si>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</si>
  <si>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</si>
  <si>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</si>
  <si>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</si>
  <si>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</si>
  <si>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</si>
  <si>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</si>
  <si>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</si>
  <si>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</si>
  <si>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</si>
  <si>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</si>
  <si>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</si>
  <si>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</si>
  <si>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</si>
  <si>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</si>
  <si>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</si>
  <si>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</si>
  <si>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</si>
  <si>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</si>
  <si>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</si>
  <si>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</si>
  <si>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</si>
  <si>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</si>
  <si>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</si>
  <si>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</si>
  <si>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</si>
  <si>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</si>
  <si>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</si>
  <si>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</si>
  <si>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</si>
  <si>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</si>
  <si>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</si>
  <si>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</si>
  <si>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</si>
  <si>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</si>
  <si>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</si>
  <si>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</si>
  <si>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</si>
  <si>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</si>
  <si>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</si>
  <si>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</si>
  <si>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</si>
  <si>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</si>
  <si>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</si>
  <si>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</si>
  <si>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</si>
  <si>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</si>
  <si>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</si>
  <si>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</si>
  <si>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</si>
  <si>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</si>
  <si>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</si>
  <si>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</si>
  <si>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</si>
  <si>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</si>
  <si>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</si>
  <si>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</si>
  <si>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</si>
  <si>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</si>
  <si>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</si>
  <si>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</si>
  <si>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</si>
  <si>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</si>
  <si>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</si>
  <si>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</si>
  <si>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</si>
  <si>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</si>
  <si>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</si>
  <si>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</si>
  <si>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</si>
  <si>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</si>
  <si>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</si>
  <si>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</si>
  <si>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</si>
  <si>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</si>
  <si>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</si>
  <si>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</si>
  <si>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</si>
  <si>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</si>
  <si>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</si>
  <si>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</si>
  <si>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</si>
  <si>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</si>
  <si>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</si>
  <si>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</si>
  <si>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</si>
  <si>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</si>
  <si>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</si>
  <si>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</si>
  <si>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</si>
  <si>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</si>
  <si>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</si>
  <si>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</si>
  <si>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</si>
  <si>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</si>
  <si>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</si>
  <si>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</si>
  <si>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</si>
  <si>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</si>
  <si>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</si>
  <si>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</si>
  <si>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</si>
  <si>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</si>
  <si>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</si>
  <si>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</si>
  <si>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</si>
  <si>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</si>
  <si>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</si>
  <si>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</si>
  <si>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</si>
  <si>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</si>
  <si>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</si>
  <si>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</si>
  <si>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</si>
  <si>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</si>
  <si>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</si>
  <si>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</si>
  <si>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</si>
  <si>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</si>
  <si>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</si>
  <si>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</si>
  <si>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</si>
  <si>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</si>
  <si>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</si>
  <si>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</si>
  <si>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</si>
  <si>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</si>
  <si>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</si>
  <si>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</si>
  <si>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</si>
  <si>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</si>
  <si>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</si>
  <si>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</si>
  <si>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</si>
  <si>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</si>
  <si>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</si>
  <si>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</si>
  <si>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</si>
  <si>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</si>
  <si>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</si>
  <si>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</si>
  <si>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</si>
  <si>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</si>
  <si>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</si>
  <si>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</si>
  <si>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</si>
  <si>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</si>
  <si>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</si>
  <si>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</si>
  <si>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</si>
  <si>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</si>
  <si>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</si>
  <si>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</si>
  <si>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</si>
  <si>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</si>
  <si>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</si>
  <si>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</si>
  <si>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</si>
  <si>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</si>
  <si>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</si>
  <si>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</si>
  <si>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</si>
  <si>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</si>
  <si>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</si>
  <si>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</si>
  <si>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</si>
  <si>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</si>
  <si>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</si>
  <si>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</si>
  <si>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</si>
  <si>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</si>
  <si>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</si>
  <si>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</si>
  <si>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</si>
  <si>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</si>
  <si>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</si>
  <si>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</si>
  <si>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</si>
  <si>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</si>
  <si>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</si>
  <si>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</si>
  <si>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</si>
  <si>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</si>
  <si>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</si>
  <si>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</si>
  <si>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</si>
  <si>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</si>
  <si>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</si>
  <si>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</si>
  <si>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</si>
  <si>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</si>
  <si>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</si>
  <si>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</si>
  <si>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</si>
  <si>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</si>
  <si>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</si>
  <si>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</si>
  <si>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</si>
  <si>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</si>
  <si>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</si>
  <si>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</si>
  <si>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</si>
  <si>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</si>
  <si>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</si>
  <si>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</si>
  <si>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</si>
  <si>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</si>
  <si>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</si>
  <si>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</si>
  <si>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</si>
  <si>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</si>
  <si>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</si>
  <si>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</si>
  <si>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</si>
  <si>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</si>
  <si>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</si>
  <si>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</si>
  <si>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</si>
  <si>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</si>
  <si>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</si>
  <si>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</si>
  <si>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</si>
  <si>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</si>
  <si>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</si>
  <si>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</si>
  <si>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</si>
  <si>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</si>
  <si>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</si>
  <si>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</si>
  <si>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</si>
  <si>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</si>
  <si>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</si>
  <si>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</si>
  <si>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</si>
  <si>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</si>
  <si>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</si>
  <si>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</si>
  <si>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</si>
  <si>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</si>
  <si>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</si>
  <si>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</si>
  <si>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</si>
  <si>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</si>
  <si>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</si>
  <si>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</si>
  <si>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</si>
  <si>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</si>
  <si>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</si>
  <si>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</si>
  <si>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</si>
  <si>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</si>
  <si>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</si>
  <si>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</si>
  <si>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</si>
  <si>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</si>
  <si>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</si>
  <si>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</si>
  <si>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</si>
  <si>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</si>
  <si>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</si>
  <si>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</si>
  <si>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</si>
  <si>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</si>
  <si>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</si>
  <si>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</si>
  <si>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</si>
  <si>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</si>
  <si>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</si>
  <si>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</si>
  <si>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</si>
  <si>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</si>
  <si>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</si>
  <si>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</si>
  <si>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</si>
  <si>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</si>
  <si>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</si>
  <si>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</si>
  <si>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</si>
  <si>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</si>
  <si>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</si>
  <si>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</si>
  <si>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</si>
  <si>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</si>
  <si>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</si>
  <si>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</si>
  <si>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</si>
  <si>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</si>
  <si>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</si>
  <si>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</si>
  <si>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</si>
  <si>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</si>
  <si>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</si>
  <si>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</si>
  <si>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</si>
  <si>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</si>
  <si>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</si>
  <si>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</si>
  <si>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</si>
  <si>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</si>
  <si>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</si>
  <si>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</si>
  <si>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</si>
  <si>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</si>
  <si>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</si>
  <si>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</si>
  <si>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</si>
  <si>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</si>
  <si>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</si>
  <si>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</si>
  <si>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</si>
  <si>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</si>
  <si>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</si>
  <si>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</si>
  <si>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</si>
  <si>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</si>
  <si>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</si>
  <si>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</si>
  <si>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</si>
  <si>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</si>
  <si>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</si>
  <si>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</si>
  <si>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</si>
  <si>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</si>
  <si>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</si>
  <si>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</si>
  <si>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</si>
  <si>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</si>
  <si>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</si>
  <si>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</si>
  <si>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</si>
  <si>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</si>
  <si>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</si>
  <si>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</si>
  <si>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</si>
  <si>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</si>
  <si>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</si>
  <si>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</si>
  <si>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</si>
  <si>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</si>
  <si>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</si>
  <si>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</si>
  <si>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</si>
  <si>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</si>
  <si>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</si>
  <si>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</si>
  <si>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</si>
  <si>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</si>
  <si>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</si>
  <si>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</si>
  <si>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</si>
  <si>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</si>
  <si>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</si>
  <si>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</si>
  <si>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</si>
  <si>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</si>
  <si>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</si>
  <si>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</si>
  <si>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</si>
  <si>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</si>
  <si>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</si>
  <si>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</si>
  <si>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</si>
  <si>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</si>
  <si>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</si>
  <si>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</si>
  <si>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</si>
  <si>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</si>
  <si>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</si>
  <si>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</si>
  <si>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</si>
  <si>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</si>
  <si>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</si>
  <si>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</si>
  <si>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</si>
  <si>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</si>
  <si>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</si>
  <si>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</si>
  <si>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</si>
  <si>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</si>
  <si>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</si>
  <si>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</si>
  <si>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</si>
  <si>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</si>
  <si>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</si>
  <si>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</si>
  <si>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</si>
  <si>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</si>
  <si>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</si>
  <si>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</si>
  <si>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</si>
  <si>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</si>
  <si>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</si>
  <si>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</si>
  <si>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</si>
  <si>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</si>
  <si>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</si>
  <si>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</si>
  <si>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</si>
  <si>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</si>
  <si>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</si>
  <si>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</si>
  <si>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</si>
  <si>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</si>
  <si>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</si>
  <si>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</si>
  <si>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</si>
  <si>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</si>
  <si>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</si>
  <si>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</si>
  <si>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</si>
  <si>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</si>
  <si>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</si>
  <si>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</si>
  <si>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</si>
  <si>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</si>
  <si>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</si>
  <si>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</si>
  <si>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</si>
  <si>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</si>
  <si>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</si>
  <si>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</si>
  <si>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</si>
  <si>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</si>
  <si>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</si>
  <si>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</si>
  <si>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</si>
  <si>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</si>
  <si>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</si>
  <si>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</si>
  <si>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</si>
  <si>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</si>
  <si>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</si>
  <si>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</si>
  <si>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</si>
  <si>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</si>
  <si>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</si>
  <si>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</si>
  <si>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</si>
  <si>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</si>
  <si>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</si>
  <si>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</si>
  <si>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</si>
  <si>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</si>
  <si>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</si>
  <si>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</si>
  <si>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</si>
  <si>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</si>
  <si>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</si>
  <si>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</si>
  <si>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</si>
  <si>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</si>
  <si>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</si>
  <si>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</si>
  <si>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</si>
  <si>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</si>
  <si>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</si>
  <si>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</si>
  <si>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</si>
  <si>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</si>
  <si>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</si>
  <si>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</si>
  <si>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</si>
  <si>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</si>
  <si>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</si>
  <si>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</si>
  <si>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</si>
  <si>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</si>
  <si>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</si>
  <si>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</si>
  <si>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</si>
  <si>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</si>
  <si>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</si>
  <si>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</si>
  <si>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</si>
  <si>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</si>
  <si>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</si>
  <si>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</si>
  <si>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</si>
  <si>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</si>
  <si>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</si>
  <si>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</si>
  <si>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</si>
  <si>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</si>
  <si>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</si>
  <si>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</si>
  <si>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</si>
  <si>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</si>
  <si>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</si>
  <si>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</si>
  <si>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</si>
  <si>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</si>
  <si>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</si>
  <si>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</si>
  <si>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</si>
  <si>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</si>
  <si>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</si>
  <si>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</si>
  <si>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</si>
  <si>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</si>
  <si>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</si>
  <si>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</si>
  <si>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</si>
  <si>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</si>
  <si>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</si>
  <si>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</si>
  <si>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</si>
  <si>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</si>
  <si>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</si>
  <si>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</si>
  <si>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</si>
  <si>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</si>
  <si>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</si>
  <si>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</si>
  <si>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</si>
  <si>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</si>
  <si>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</si>
  <si>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</si>
  <si>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</si>
  <si>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</si>
  <si>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</si>
  <si>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</si>
  <si>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</si>
  <si>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</si>
  <si>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</si>
  <si>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</si>
  <si>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</si>
  <si>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</si>
  <si>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</si>
  <si>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</si>
  <si>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</si>
  <si>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</si>
  <si>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</si>
  <si>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</si>
  <si>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</si>
  <si>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</si>
  <si>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</si>
  <si>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</si>
  <si>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</si>
  <si>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</si>
  <si>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</si>
  <si>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</si>
  <si>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</si>
  <si>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</si>
  <si>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</si>
  <si>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</si>
  <si>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</si>
  <si>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</si>
  <si>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</si>
  <si>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</si>
  <si>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</si>
  <si>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</si>
  <si>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</si>
  <si>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</si>
  <si>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</si>
  <si>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</si>
  <si>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</si>
  <si>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</si>
  <si>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</si>
  <si>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</si>
  <si>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</si>
  <si>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</si>
  <si>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</si>
  <si>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</si>
  <si>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</si>
  <si>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</si>
  <si>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</si>
  <si>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</si>
  <si>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</si>
  <si>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</si>
  <si>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</si>
  <si>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</si>
  <si>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</si>
  <si>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</si>
  <si>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</si>
  <si>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</si>
  <si>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</si>
  <si>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</si>
  <si>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</si>
  <si>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</si>
  <si>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</si>
  <si>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</si>
  <si>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</si>
  <si>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</si>
  <si>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</si>
  <si>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</si>
  <si>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</si>
  <si>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</si>
  <si>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</si>
  <si>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</si>
  <si>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</si>
  <si>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</si>
  <si>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</si>
  <si>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</si>
  <si>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</si>
  <si>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</si>
  <si>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</si>
  <si>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</si>
  <si>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</si>
  <si>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</si>
  <si>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</si>
  <si>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</si>
  <si>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</si>
  <si>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</si>
  <si>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</si>
  <si>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</si>
  <si>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</si>
  <si>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</si>
  <si>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</si>
  <si>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</si>
  <si>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</si>
  <si>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</si>
  <si>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</si>
  <si>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</si>
  <si>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</si>
  <si>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</si>
  <si>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</si>
  <si>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</si>
  <si>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</si>
  <si>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</si>
  <si>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</si>
  <si>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</si>
  <si>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</si>
  <si>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</si>
  <si>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</si>
  <si>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</si>
  <si>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</si>
  <si>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</si>
  <si>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</si>
  <si>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</si>
  <si>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</si>
  <si>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</si>
  <si>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</si>
  <si>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</si>
  <si>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</si>
  <si>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</si>
  <si>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</si>
  <si>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</si>
  <si>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</si>
  <si>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</si>
  <si>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</si>
  <si>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</si>
  <si>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</si>
  <si>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</si>
  <si>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</si>
  <si>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</si>
  <si>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</si>
  <si>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</si>
  <si>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</si>
  <si>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</si>
  <si>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</si>
  <si>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</si>
  <si>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</si>
  <si>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</si>
  <si>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</si>
  <si>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</si>
  <si>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</si>
  <si>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</si>
  <si>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</si>
  <si>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</si>
  <si>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</si>
  <si>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</si>
  <si>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</si>
  <si>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</si>
  <si>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</si>
  <si>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</si>
  <si>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</si>
  <si>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</si>
  <si>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</si>
  <si>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</si>
  <si>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</si>
  <si>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</si>
  <si>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</si>
  <si>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</si>
  <si>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</si>
  <si>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</si>
  <si>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</si>
  <si>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</si>
  <si>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</si>
  <si>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</si>
  <si>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</si>
  <si>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</si>
  <si>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</si>
  <si>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</si>
  <si>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</si>
  <si>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</si>
  <si>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</si>
  <si>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</si>
  <si>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</si>
  <si>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</si>
  <si>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</si>
  <si>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</si>
  <si>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</si>
  <si>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</si>
  <si>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</si>
  <si>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</si>
  <si>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</si>
  <si>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</si>
  <si>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</si>
  <si>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</si>
  <si>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</si>
  <si>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</si>
  <si>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</si>
  <si>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</si>
  <si>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</si>
  <si>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</si>
  <si>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</si>
  <si>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</si>
  <si>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</si>
  <si>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</si>
  <si>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</si>
  <si>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</si>
  <si>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</si>
  <si>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</si>
  <si>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</si>
  <si>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</si>
  <si>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</si>
  <si>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</si>
  <si>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</si>
  <si>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</si>
  <si>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</si>
  <si>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</si>
  <si>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</si>
  <si>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</si>
  <si>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</si>
  <si>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</si>
  <si>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</si>
  <si>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</si>
  <si>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</si>
  <si>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</si>
  <si>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</si>
  <si>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</si>
  <si>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</si>
  <si>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</si>
  <si>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</si>
  <si>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</si>
  <si>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</si>
  <si>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</si>
  <si>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</si>
  <si>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</si>
  <si>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</si>
  <si>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</si>
  <si>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</si>
  <si>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</si>
  <si>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</si>
  <si>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</si>
  <si>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</si>
  <si>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</si>
  <si>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</si>
  <si>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</si>
  <si>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</si>
  <si>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</si>
  <si>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</si>
  <si>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</si>
  <si>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</si>
  <si>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</si>
  <si>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</si>
  <si>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</si>
  <si>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</si>
  <si>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</si>
  <si>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</si>
  <si>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</si>
  <si>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</si>
  <si>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</si>
  <si>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</si>
  <si>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</si>
  <si>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</si>
  <si>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</si>
  <si>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</si>
  <si>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</si>
  <si>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</si>
  <si>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</si>
  <si>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</si>
  <si>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</si>
  <si>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</si>
  <si>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</si>
  <si>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</si>
  <si>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</si>
  <si>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</si>
  <si>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</si>
  <si>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</si>
  <si>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</si>
  <si>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</si>
  <si>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</si>
  <si>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</si>
  <si>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</si>
  <si>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</si>
  <si>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</si>
  <si>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</si>
  <si>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</si>
  <si>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</si>
  <si>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</si>
  <si>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</si>
  <si>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</si>
  <si>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</si>
  <si>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</si>
  <si>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</si>
  <si>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</si>
  <si>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</si>
  <si>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</si>
  <si>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</si>
  <si>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</si>
  <si>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</si>
  <si>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</si>
  <si>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</si>
  <si>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</si>
  <si>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</si>
  <si>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</si>
  <si>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</si>
  <si>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</si>
  <si>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</si>
  <si>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</si>
  <si>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</si>
  <si>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</si>
  <si>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</si>
  <si>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</si>
  <si>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</si>
  <si>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</si>
  <si>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</si>
  <si>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</si>
  <si>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</si>
  <si>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</si>
  <si>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</si>
  <si>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</si>
  <si>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</si>
  <si>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</si>
  <si>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</si>
  <si>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</si>
  <si>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</si>
  <si>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</si>
  <si>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</si>
  <si>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</si>
  <si>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</si>
  <si>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</si>
  <si>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</si>
  <si>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</si>
  <si>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</si>
  <si>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</si>
  <si>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</si>
  <si>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</si>
  <si>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</si>
  <si>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</si>
  <si>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</si>
  <si>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</si>
  <si>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</si>
  <si>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</si>
  <si>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</si>
  <si>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</si>
  <si>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</si>
  <si>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</si>
  <si>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</si>
  <si>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</si>
  <si>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</si>
  <si>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</si>
  <si>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</si>
  <si>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</si>
  <si>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</si>
  <si>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</si>
  <si>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</si>
  <si>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</si>
  <si>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</si>
  <si>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</si>
  <si>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</si>
  <si>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</si>
  <si>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</si>
  <si>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</si>
  <si>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</si>
  <si>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</si>
  <si>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</si>
  <si>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</si>
  <si>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</si>
  <si>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</si>
  <si>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</si>
  <si>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</si>
  <si>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</si>
  <si>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</si>
  <si>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</si>
  <si>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</si>
  <si>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</si>
  <si>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</si>
  <si>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</si>
  <si>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</si>
  <si>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</si>
  <si>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</si>
  <si>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</si>
  <si>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</si>
  <si>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</si>
  <si>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</si>
  <si>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</si>
  <si>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</si>
  <si>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</si>
  <si>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</si>
  <si>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</si>
  <si>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</si>
  <si>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</si>
  <si>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</si>
  <si>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</si>
  <si>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</si>
  <si>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</si>
  <si>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</si>
  <si>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</si>
  <si>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</si>
  <si>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</si>
  <si>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</si>
  <si>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</si>
  <si>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</si>
  <si>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</si>
  <si>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</si>
  <si>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</si>
  <si>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</si>
  <si>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</si>
  <si>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</si>
  <si>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</si>
  <si>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</si>
  <si>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</si>
  <si>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</si>
  <si>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</si>
  <si>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</si>
  <si>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</si>
  <si>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</si>
  <si>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</si>
  <si>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</si>
  <si>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</si>
  <si>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</si>
  <si>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</si>
  <si>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</si>
  <si>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</si>
  <si>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</si>
  <si>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</si>
  <si>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</si>
  <si>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</si>
  <si>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</si>
  <si>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</si>
  <si>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</si>
  <si>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</si>
  <si>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</si>
  <si>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</si>
  <si>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</si>
  <si>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</si>
  <si>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</si>
  <si>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</si>
  <si>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</si>
  <si>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</si>
  <si>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</si>
  <si>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</si>
  <si>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</si>
  <si>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</si>
  <si>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</si>
  <si>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</si>
  <si>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</si>
  <si>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</si>
  <si>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</si>
  <si>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</si>
  <si>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</si>
  <si>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</si>
  <si>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</si>
  <si>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</si>
  <si>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</si>
  <si>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</si>
  <si>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</si>
  <si>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</si>
  <si>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</si>
  <si>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</si>
  <si>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</si>
  <si>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</si>
  <si>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</si>
  <si>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</si>
  <si>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</si>
  <si>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</si>
  <si>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</si>
  <si>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</si>
  <si>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</si>
  <si>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</si>
  <si>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</si>
  <si>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</si>
  <si>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</si>
  <si>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</si>
  <si>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</si>
  <si>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</si>
  <si>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</si>
  <si>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</si>
  <si>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</si>
  <si>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</si>
  <si>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</si>
  <si>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</si>
  <si>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</si>
  <si>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</si>
  <si>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</si>
  <si>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</si>
  <si>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</si>
  <si>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</si>
  <si>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</si>
  <si>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</si>
  <si>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</si>
  <si>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</si>
  <si>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</si>
  <si>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</si>
  <si>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</si>
  <si>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</si>
  <si>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</si>
  <si>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</si>
  <si>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</si>
  <si>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</si>
  <si>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</si>
  <si>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</si>
  <si>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</si>
  <si>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</si>
  <si>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</si>
  <si>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</si>
  <si>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</si>
  <si>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</si>
  <si>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</si>
  <si>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</si>
  <si>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</si>
  <si>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</si>
  <si>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</si>
  <si>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</si>
  <si>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</si>
  <si>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</si>
  <si>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</si>
  <si>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</si>
  <si>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</si>
  <si>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</si>
  <si>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</si>
  <si>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</si>
  <si>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</si>
  <si>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</si>
  <si>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</si>
  <si>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</si>
  <si>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</si>
  <si>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</si>
  <si>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</si>
  <si>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</si>
  <si>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</si>
  <si>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</si>
  <si>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</si>
  <si>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</si>
  <si>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</si>
  <si>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</si>
  <si>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</si>
  <si>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</si>
  <si>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</si>
  <si>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</si>
  <si>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</si>
  <si>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</si>
  <si>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</si>
  <si>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</si>
  <si>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</si>
  <si>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</si>
  <si>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</si>
  <si>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</si>
  <si>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</si>
  <si>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</si>
  <si>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</si>
  <si>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</si>
  <si>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</si>
  <si>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</si>
  <si>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</si>
  <si>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</si>
  <si>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</si>
  <si>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</si>
  <si>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</si>
  <si>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</si>
  <si>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</si>
  <si>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</si>
  <si>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</si>
  <si>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</si>
  <si>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</si>
  <si>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</si>
  <si>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</si>
  <si>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</si>
  <si>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</si>
  <si>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</si>
  <si>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</si>
  <si>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</si>
  <si>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</si>
  <si>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</si>
  <si>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</si>
  <si>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</si>
  <si>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</si>
  <si>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</si>
  <si>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</si>
  <si>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</si>
  <si>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</si>
  <si>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</si>
  <si>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</si>
  <si>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</si>
  <si>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</si>
  <si>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</si>
  <si>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</si>
  <si>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</si>
  <si>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</si>
  <si>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</si>
  <si>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</si>
  <si>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</si>
  <si>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</si>
  <si>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</si>
  <si>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</si>
  <si>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</si>
  <si>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</si>
  <si>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</si>
  <si>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</si>
  <si>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</si>
  <si>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</si>
  <si>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</si>
  <si>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</si>
  <si>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</si>
  <si>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</si>
  <si>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</si>
  <si>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</si>
  <si>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</si>
  <si>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</si>
  <si>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</si>
  <si>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</si>
  <si>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</si>
  <si>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</si>
  <si>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</si>
  <si>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</si>
  <si>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</si>
  <si>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</si>
  <si>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</si>
  <si>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</si>
  <si>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</si>
  <si>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</si>
  <si>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</si>
  <si>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</si>
  <si>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</si>
  <si>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</si>
  <si>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</si>
  <si>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</si>
  <si>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</si>
  <si>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</si>
  <si>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</si>
  <si>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</si>
  <si>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</si>
  <si>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</si>
  <si>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</si>
  <si>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</si>
  <si>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</si>
  <si>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</si>
  <si>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</si>
  <si>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</si>
  <si>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</si>
  <si>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</si>
  <si>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</si>
  <si>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</si>
  <si>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</si>
  <si>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</si>
  <si>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</si>
  <si>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</si>
  <si>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</si>
  <si>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</si>
  <si>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</si>
  <si>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</si>
  <si>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</si>
  <si>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</si>
  <si>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</si>
  <si>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</si>
  <si>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</si>
  <si>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</si>
  <si>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</si>
  <si>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</si>
  <si>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</si>
  <si>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</si>
  <si>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</si>
  <si>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</si>
  <si>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</si>
  <si>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</si>
  <si>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</si>
  <si>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</si>
  <si>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</si>
  <si>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</si>
  <si>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</si>
  <si>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</si>
  <si>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</si>
  <si>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</si>
  <si>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</si>
  <si>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</si>
  <si>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</si>
  <si>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</si>
  <si>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</si>
  <si>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</si>
  <si>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</si>
  <si>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</si>
  <si>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</si>
  <si>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</si>
  <si>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</si>
  <si>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</si>
  <si>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</si>
  <si>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</si>
  <si>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</si>
  <si>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</si>
  <si>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</si>
  <si>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</si>
  <si>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</si>
  <si>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</si>
  <si>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</si>
  <si>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</si>
  <si>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</si>
  <si>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</si>
  <si>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</si>
  <si>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</si>
  <si>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</si>
  <si>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</si>
  <si>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</si>
  <si>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</si>
  <si>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</si>
  <si>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</si>
  <si>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</si>
  <si>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</si>
  <si>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</si>
  <si>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</si>
  <si>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</si>
  <si>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</si>
  <si>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</si>
  <si>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</si>
  <si>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</si>
  <si>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</si>
  <si>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</si>
  <si>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</si>
  <si>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</si>
  <si>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</si>
  <si>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</si>
  <si>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</si>
  <si>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</si>
  <si>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</si>
  <si>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</si>
  <si>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</si>
  <si>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</si>
  <si>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</si>
  <si>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</si>
  <si>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</si>
  <si>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</si>
  <si>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</si>
  <si>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</si>
  <si>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</si>
  <si>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</si>
  <si>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</si>
  <si>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</si>
  <si>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</si>
  <si>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</si>
  <si>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</si>
  <si>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</si>
  <si>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</si>
  <si>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</si>
  <si>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</si>
  <si>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</si>
  <si>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</si>
  <si>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</si>
  <si>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</si>
  <si>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</si>
  <si>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</si>
  <si>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</si>
  <si>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</si>
  <si>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</si>
  <si>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</si>
  <si>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</si>
  <si>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</si>
  <si>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</si>
  <si>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</si>
  <si>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</si>
  <si>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</si>
  <si>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</si>
  <si>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</si>
  <si>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</si>
  <si>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</si>
  <si>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</si>
  <si>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</si>
  <si>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</si>
  <si>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</si>
  <si>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</si>
  <si>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</si>
  <si>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</si>
  <si>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</si>
  <si>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</si>
  <si>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</si>
  <si>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</si>
  <si>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</si>
  <si>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</si>
  <si>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</si>
  <si>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</si>
  <si>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</si>
  <si>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</si>
  <si>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</si>
  <si>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</si>
  <si>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</si>
  <si>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</si>
  <si>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</si>
  <si>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</si>
  <si>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</si>
  <si>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</si>
  <si>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</si>
  <si>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</si>
  <si>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</si>
  <si>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</si>
  <si>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</si>
  <si>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</si>
  <si>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</si>
  <si>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</si>
  <si>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</si>
  <si>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</si>
  <si>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</si>
  <si>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</si>
  <si>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</si>
  <si>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</si>
  <si>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</si>
  <si>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</si>
  <si>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</si>
  <si>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</si>
  <si>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</si>
  <si>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</si>
  <si>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</si>
  <si>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</si>
  <si>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</si>
  <si>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</si>
  <si>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</si>
  <si>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</si>
  <si>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</si>
  <si>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</si>
  <si>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</si>
  <si>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</si>
  <si>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</si>
  <si>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</si>
  <si>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</si>
  <si>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</si>
  <si>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</si>
  <si>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</si>
  <si>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</si>
  <si>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</si>
  <si>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</si>
  <si>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</si>
  <si>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</si>
  <si>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</si>
  <si>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</si>
  <si>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</si>
  <si>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</si>
  <si>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</si>
  <si>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</si>
  <si>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</si>
  <si>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</si>
  <si>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</si>
  <si>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</si>
  <si>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</si>
  <si>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</si>
  <si>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</si>
  <si>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</si>
  <si>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</si>
  <si>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</si>
  <si>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</si>
  <si>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</si>
  <si>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</si>
  <si>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</si>
  <si>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</si>
  <si>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</si>
  <si>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</si>
  <si>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</si>
  <si>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</si>
  <si>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</si>
  <si>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</si>
  <si>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</si>
  <si>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</si>
  <si>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</si>
  <si>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</si>
  <si>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</si>
  <si>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</si>
  <si>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</si>
  <si>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</si>
  <si>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</si>
  <si>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</si>
  <si>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</si>
  <si>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</si>
  <si>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</si>
  <si>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</si>
  <si>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</si>
  <si>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</si>
  <si>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</si>
  <si>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</si>
  <si>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</si>
  <si>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</si>
  <si>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</si>
  <si>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</si>
  <si>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</si>
  <si>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</si>
  <si>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</si>
  <si>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</si>
  <si>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</si>
  <si>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</si>
  <si>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</si>
  <si>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</si>
  <si>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</si>
  <si>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</si>
  <si>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</si>
  <si>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</si>
  <si>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</si>
  <si>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</si>
  <si>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</si>
  <si>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</si>
  <si>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</si>
  <si>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</si>
  <si>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</si>
  <si>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</si>
  <si>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</si>
  <si>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</si>
  <si>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</si>
  <si>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</si>
  <si>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</si>
  <si>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</si>
  <si>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</si>
  <si>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</si>
  <si>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</si>
  <si>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</si>
  <si>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</si>
  <si>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</si>
  <si>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</si>
  <si>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</si>
  <si>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</si>
  <si>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</si>
  <si>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</si>
  <si>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</si>
  <si>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</si>
  <si>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</si>
  <si>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</si>
  <si>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</si>
  <si>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</si>
  <si>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</si>
  <si>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</si>
  <si>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</si>
  <si>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</si>
  <si>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</si>
  <si>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</si>
  <si>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</si>
  <si>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</si>
  <si>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</si>
  <si>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</si>
  <si>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</si>
  <si>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</si>
  <si>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</si>
  <si>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</si>
  <si>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</si>
  <si>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</si>
  <si>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</si>
  <si>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</si>
  <si>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</si>
  <si>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</si>
  <si>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</si>
  <si>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</si>
  <si>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</si>
  <si>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</si>
  <si>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</si>
  <si>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</si>
  <si>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</si>
  <si>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</si>
  <si>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</si>
  <si>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</si>
  <si>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</si>
  <si>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</si>
  <si>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</si>
  <si>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</si>
  <si>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</si>
  <si>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</si>
  <si>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</si>
  <si>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</si>
  <si>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</si>
  <si>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</si>
  <si>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</si>
  <si>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</si>
  <si>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</si>
  <si>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</si>
  <si>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</si>
  <si>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</si>
  <si>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</si>
  <si>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</si>
  <si>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</si>
  <si>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</si>
  <si>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</si>
  <si>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</si>
  <si>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</si>
  <si>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</si>
  <si>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</si>
  <si>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</si>
  <si>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</si>
  <si>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</si>
  <si>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</si>
  <si>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</si>
  <si>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</si>
  <si>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</si>
  <si>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</si>
  <si>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</si>
  <si>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</si>
  <si>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</si>
  <si>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</si>
  <si>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</si>
  <si>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</si>
  <si>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</si>
  <si>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</si>
  <si>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</si>
  <si>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</si>
  <si>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</si>
  <si>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</si>
  <si>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</si>
  <si>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</si>
  <si>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</si>
  <si>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</si>
  <si>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</si>
  <si>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</si>
  <si>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</si>
  <si>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</si>
  <si>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</si>
  <si>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</si>
  <si>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</si>
  <si>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</si>
  <si>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</si>
  <si>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</si>
  <si>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</si>
  <si>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</si>
  <si>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</si>
  <si>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</si>
  <si>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</si>
  <si>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</si>
  <si>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</si>
  <si>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</si>
  <si>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</si>
  <si>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</si>
  <si>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</si>
  <si>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</si>
  <si>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</si>
  <si>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</si>
  <si>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</si>
  <si>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</si>
  <si>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</si>
  <si>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</si>
  <si>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</si>
  <si>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</si>
  <si>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</si>
  <si>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</si>
  <si>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</si>
  <si>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</si>
  <si>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</si>
  <si>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</si>
  <si>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</si>
  <si>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</si>
  <si>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</si>
  <si>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</si>
  <si>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</si>
  <si>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</si>
  <si>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</si>
  <si>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</si>
  <si>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</si>
  <si>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</si>
  <si>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</si>
  <si>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</si>
  <si>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</si>
  <si>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</si>
  <si>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</si>
  <si>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</si>
  <si>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</si>
  <si>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</si>
  <si>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</si>
  <si>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</si>
  <si>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</si>
  <si>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</si>
  <si>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</si>
  <si>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</si>
  <si>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</si>
  <si>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</si>
  <si>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</si>
  <si>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</si>
  <si>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</si>
  <si>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</si>
  <si>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</si>
  <si>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</si>
  <si>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</si>
  <si>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</si>
  <si>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</si>
  <si>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</si>
  <si>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</si>
  <si>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</si>
  <si>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</si>
  <si>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</si>
  <si>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</si>
  <si>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</si>
  <si>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</si>
  <si>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</si>
  <si>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</si>
  <si>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</si>
  <si>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</si>
  <si>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</si>
  <si>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</si>
  <si>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</si>
  <si>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</si>
  <si>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</si>
  <si>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</si>
  <si>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</si>
  <si>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</si>
  <si>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</si>
  <si>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</si>
  <si>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</si>
  <si>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</si>
  <si>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</si>
  <si>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</si>
  <si>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</si>
  <si>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</si>
  <si>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</si>
  <si>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</si>
  <si>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</si>
  <si>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</si>
  <si>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</si>
  <si>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</si>
  <si>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</si>
  <si>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</si>
  <si>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</si>
  <si>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</si>
  <si>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</si>
  <si>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</si>
  <si>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</si>
  <si>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</si>
  <si>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</si>
  <si>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</si>
  <si>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</si>
  <si>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</si>
  <si>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</si>
  <si>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</si>
  <si>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</si>
  <si>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</si>
  <si>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</si>
  <si>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</si>
  <si>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</si>
  <si>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</si>
  <si>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</si>
  <si>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</si>
  <si>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</si>
  <si>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</si>
  <si>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</si>
  <si>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</si>
  <si>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</si>
  <si>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</si>
  <si>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</si>
  <si>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</si>
  <si>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</si>
  <si>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</si>
  <si>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</si>
  <si>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</si>
  <si>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</si>
  <si>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</si>
  <si>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</si>
  <si>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</si>
  <si>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</si>
  <si>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</si>
  <si>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</si>
  <si>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</si>
  <si>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</si>
  <si>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</si>
  <si>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</si>
  <si>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</si>
  <si>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</si>
  <si>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</si>
  <si>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</si>
  <si>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</si>
  <si>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</si>
  <si>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</si>
  <si>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</si>
  <si>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</si>
  <si>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</si>
  <si>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</si>
  <si>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</si>
  <si>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</si>
  <si>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</si>
  <si>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</si>
  <si>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</si>
  <si>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</si>
  <si>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</si>
  <si>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</si>
  <si>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</si>
  <si>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</si>
  <si>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</si>
  <si>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</si>
  <si>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</si>
  <si>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</si>
  <si>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</si>
  <si>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</si>
  <si>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</si>
  <si>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</si>
  <si>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</si>
  <si>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</si>
  <si>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</si>
  <si>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</si>
  <si>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</si>
  <si>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</si>
  <si>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</si>
  <si>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</si>
  <si>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</si>
  <si>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</si>
  <si>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</si>
  <si>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</si>
  <si>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</si>
  <si>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</si>
  <si>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</si>
  <si>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</si>
  <si>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</si>
  <si>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</si>
  <si>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</si>
  <si>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</si>
  <si>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</si>
  <si>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</si>
  <si>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</si>
  <si>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</si>
  <si>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</si>
  <si>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</si>
  <si>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</si>
  <si>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</si>
  <si>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</si>
  <si>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</si>
  <si>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</si>
  <si>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</si>
  <si>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</si>
  <si>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</si>
  <si>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</si>
  <si>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</si>
  <si>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</si>
  <si>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</si>
  <si>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</si>
  <si>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</si>
  <si>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</si>
  <si>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</si>
  <si>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</si>
  <si>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</si>
  <si>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</si>
  <si>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</si>
  <si>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</si>
  <si>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</si>
  <si>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</si>
  <si>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</si>
  <si>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</si>
  <si>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</si>
  <si>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</si>
  <si>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</si>
  <si>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</si>
  <si>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</si>
  <si>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</si>
  <si>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</si>
  <si>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</si>
  <si>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</si>
  <si>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</si>
  <si>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</si>
  <si>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</si>
  <si>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</si>
  <si>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</si>
  <si>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</si>
  <si>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</si>
  <si>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</si>
  <si>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</si>
  <si>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</si>
  <si>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</si>
  <si>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</si>
  <si>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</si>
  <si>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</si>
  <si>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</si>
  <si>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</si>
  <si>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</si>
  <si>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</si>
  <si>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</si>
  <si>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</si>
  <si>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</si>
  <si>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</si>
  <si>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</si>
  <si>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</si>
  <si>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</si>
  <si>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</si>
  <si>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</si>
  <si>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</si>
  <si>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</si>
  <si>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</si>
  <si>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</si>
  <si>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</si>
  <si>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</si>
  <si>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</si>
  <si>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</si>
  <si>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</si>
  <si>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</si>
  <si>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</si>
  <si>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</si>
  <si>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</si>
  <si>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</si>
  <si>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</si>
  <si>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</si>
  <si>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</si>
  <si>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</si>
  <si>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</si>
  <si>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</si>
  <si>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</si>
  <si>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</si>
  <si>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</si>
  <si>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</si>
  <si>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</si>
  <si>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</si>
  <si>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</si>
  <si>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</si>
  <si>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</si>
  <si>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</si>
  <si>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</si>
  <si>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</si>
  <si>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</si>
  <si>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</si>
  <si>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</si>
  <si>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</si>
  <si>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</si>
  <si>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</si>
  <si>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</si>
  <si>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</si>
  <si>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</si>
  <si>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</si>
  <si>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</si>
  <si>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</si>
  <si>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</si>
  <si>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</si>
  <si>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</si>
  <si>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</si>
  <si>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</si>
  <si>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</si>
  <si>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</si>
  <si>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</si>
  <si>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</si>
  <si>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</si>
  <si>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</si>
  <si>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</si>
  <si>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</si>
  <si>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</si>
  <si>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</si>
  <si>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</si>
  <si>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</si>
  <si>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</si>
  <si>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</si>
  <si>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</si>
  <si>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</si>
  <si>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</si>
  <si>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</si>
  <si>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</si>
  <si>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</si>
  <si>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</si>
  <si>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</si>
  <si>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</si>
  <si>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</si>
  <si>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</si>
  <si>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</si>
  <si>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</si>
  <si>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</si>
  <si>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</si>
  <si>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</si>
  <si>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</si>
  <si>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</si>
  <si>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</si>
  <si>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</si>
  <si>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</si>
  <si>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</si>
  <si>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</si>
  <si>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</si>
  <si>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</si>
  <si>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</si>
  <si>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</si>
  <si>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</si>
  <si>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</si>
  <si>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</si>
  <si>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</si>
  <si>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</si>
  <si>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</si>
  <si>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</si>
  <si>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</si>
  <si>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</si>
  <si>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</si>
  <si>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</si>
  <si>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</si>
  <si>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</si>
  <si>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</si>
  <si>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</si>
  <si>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</si>
  <si>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</si>
  <si>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</si>
  <si>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</si>
  <si>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</si>
  <si>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</si>
  <si>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</si>
  <si>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</si>
  <si>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</si>
  <si>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</si>
  <si>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</si>
  <si>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</si>
  <si>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</si>
  <si>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</si>
  <si>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</si>
  <si>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</si>
  <si>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</si>
  <si>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</si>
  <si>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</si>
  <si>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</si>
  <si>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</si>
  <si>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</si>
  <si>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</si>
  <si>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</si>
  <si>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</si>
  <si>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</si>
  <si>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</si>
  <si>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</si>
  <si>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</si>
  <si>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</si>
  <si>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</si>
  <si>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</si>
  <si>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</si>
  <si>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</si>
  <si>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</si>
  <si>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</si>
  <si>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</si>
  <si>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</si>
  <si>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</si>
  <si>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</si>
  <si>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</si>
  <si>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</si>
  <si>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</si>
  <si>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</si>
  <si>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</si>
  <si>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</si>
  <si>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</si>
  <si>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</si>
  <si>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</si>
  <si>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</si>
  <si>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</si>
  <si>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</si>
  <si>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</si>
  <si>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</si>
  <si>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</si>
  <si>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</si>
  <si>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</si>
  <si>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</si>
  <si>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</si>
  <si>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</si>
  <si>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</si>
  <si>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</si>
  <si>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</si>
  <si>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</si>
  <si>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</si>
  <si>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</si>
  <si>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</si>
  <si>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</si>
  <si>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</si>
  <si>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</si>
  <si>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</si>
  <si>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</si>
  <si>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</si>
  <si>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</si>
  <si>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</si>
  <si>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</si>
  <si>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</si>
  <si>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</si>
  <si>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</si>
  <si>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</si>
  <si>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</si>
  <si>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</si>
  <si>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</si>
  <si>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</si>
  <si>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</si>
  <si>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</si>
  <si>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</si>
  <si>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</si>
  <si>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</si>
  <si>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</si>
  <si>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</si>
  <si>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</si>
  <si>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</si>
  <si>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</si>
  <si>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</si>
  <si>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</si>
  <si>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</si>
  <si>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</si>
  <si>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</si>
  <si>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</si>
  <si>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</si>
  <si>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</si>
  <si>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</si>
  <si>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</si>
  <si>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</si>
  <si>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</si>
  <si>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</si>
  <si>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</si>
  <si>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</si>
  <si>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</si>
  <si>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</si>
  <si>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</si>
  <si>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</si>
  <si>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</si>
  <si>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</si>
  <si>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</si>
  <si>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</si>
  <si>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</si>
  <si>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</si>
  <si>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</si>
  <si>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</si>
  <si>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</si>
  <si>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</si>
  <si>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</si>
  <si>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</si>
  <si>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</si>
  <si>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</si>
  <si>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</si>
  <si>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</si>
  <si>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</si>
  <si>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</si>
  <si>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</si>
  <si>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</si>
  <si>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</si>
  <si>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</si>
  <si>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</si>
  <si>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</si>
  <si>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</si>
  <si>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</si>
  <si>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</si>
  <si>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</si>
  <si>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</si>
  <si>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</si>
  <si>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</si>
  <si>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</si>
  <si>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</si>
  <si>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</si>
  <si>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</si>
  <si>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</si>
  <si>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</si>
  <si>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</si>
  <si>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</si>
  <si>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</si>
  <si>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</si>
  <si>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</si>
  <si>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</si>
  <si>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</si>
  <si>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</si>
  <si>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</si>
  <si>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</si>
  <si>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</si>
  <si>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</si>
  <si>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</si>
  <si>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</si>
  <si>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</si>
  <si>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</si>
  <si>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</si>
  <si>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</si>
  <si>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</si>
  <si>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</si>
  <si>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</si>
  <si>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</si>
  <si>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</si>
  <si>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</si>
  <si>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</si>
  <si>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</si>
  <si>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</si>
  <si>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</si>
  <si>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</si>
  <si>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</si>
  <si>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</si>
  <si>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</si>
  <si>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</si>
  <si>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</si>
  <si>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</si>
  <si>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</si>
  <si>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</si>
  <si>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</si>
  <si>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</si>
  <si>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</si>
  <si>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</si>
  <si>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</si>
  <si>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</si>
  <si>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</si>
  <si>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</si>
  <si>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</si>
  <si>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</si>
  <si>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</si>
  <si>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</si>
  <si>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</si>
  <si>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</si>
  <si>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</si>
  <si>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</si>
  <si>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</si>
  <si>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</si>
  <si>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</si>
  <si>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</si>
  <si>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</si>
  <si>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</si>
  <si>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</si>
  <si>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</si>
  <si>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</si>
  <si>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</si>
  <si>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</si>
  <si>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</si>
  <si>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</si>
  <si>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</si>
  <si>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</si>
  <si>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</si>
  <si>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</si>
  <si>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</si>
  <si>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</si>
  <si>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</si>
  <si>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</si>
  <si>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</si>
  <si>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</si>
  <si>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</si>
  <si>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</si>
  <si>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</si>
  <si>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</si>
  <si>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</si>
  <si>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</si>
  <si>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</si>
  <si>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</si>
  <si>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</si>
  <si>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</si>
  <si>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</si>
  <si>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</si>
  <si>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</si>
  <si>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</si>
  <si>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</si>
  <si>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</si>
  <si>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</si>
  <si>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</si>
  <si>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</si>
  <si>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</si>
  <si>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</si>
  <si>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</si>
  <si>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</si>
  <si>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</si>
  <si>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</si>
  <si>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</si>
  <si>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</si>
  <si>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</si>
  <si>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</si>
  <si>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</si>
  <si>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</si>
  <si>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</si>
  <si>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</si>
  <si>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</si>
  <si>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</si>
  <si>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</si>
  <si>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</si>
  <si>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</si>
  <si>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</si>
  <si>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</si>
  <si>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</si>
  <si>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</si>
  <si>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</si>
  <si>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</si>
  <si>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</si>
  <si>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</si>
  <si>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</si>
  <si>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</si>
  <si>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</si>
  <si>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</si>
  <si>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</si>
  <si>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</si>
  <si>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</si>
  <si>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</si>
  <si>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</si>
  <si>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</si>
  <si>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</si>
  <si>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</si>
  <si>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</si>
  <si>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</si>
  <si>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</si>
  <si>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</si>
  <si>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</si>
  <si>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</si>
  <si>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</si>
  <si>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</si>
  <si>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</si>
  <si>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</si>
  <si>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</si>
  <si>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</si>
  <si>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</si>
  <si>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</si>
  <si>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</si>
  <si>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</si>
  <si>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</si>
  <si>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</si>
  <si>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</si>
  <si>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</si>
  <si>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</si>
  <si>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</si>
  <si>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</si>
  <si>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</si>
  <si>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</si>
  <si>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</si>
  <si>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</si>
  <si>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</si>
  <si>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</si>
  <si>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</si>
  <si>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</si>
  <si>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</si>
  <si>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</si>
  <si>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</si>
  <si>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</si>
  <si>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</si>
  <si>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</si>
  <si>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</si>
  <si>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</si>
  <si>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</si>
  <si>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</si>
  <si>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</si>
  <si>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</si>
  <si>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</si>
  <si>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</si>
  <si>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</si>
  <si>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</si>
  <si>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</si>
  <si>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</si>
  <si>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</si>
  <si>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</si>
  <si>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</si>
  <si>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</si>
  <si>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</si>
  <si>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</si>
  <si>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</si>
  <si>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</si>
  <si>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</si>
  <si>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</si>
  <si>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</si>
  <si>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</si>
  <si>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</si>
  <si>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</si>
  <si>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</si>
  <si>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</si>
  <si>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</si>
  <si>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</si>
  <si>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</si>
  <si>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</si>
  <si>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</si>
  <si>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</si>
  <si>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</si>
  <si>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</si>
  <si>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</si>
  <si>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</si>
  <si>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</si>
  <si>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</si>
  <si>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</si>
  <si>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</si>
  <si>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</si>
  <si>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</si>
  <si>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</si>
  <si>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</si>
  <si>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</si>
  <si>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</si>
  <si>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</si>
  <si>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</si>
  <si>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</si>
  <si>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</si>
  <si>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</si>
  <si>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</si>
  <si>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</si>
  <si>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</si>
  <si>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</si>
  <si>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</si>
  <si>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</si>
  <si>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</si>
  <si>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</si>
  <si>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</si>
  <si>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</si>
  <si>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</si>
  <si>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</si>
  <si>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</si>
  <si>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</si>
  <si>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</si>
  <si>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</si>
  <si>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</si>
  <si>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</si>
  <si>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</si>
  <si>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</si>
  <si>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</si>
  <si>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</si>
  <si>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</si>
  <si>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</si>
  <si>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</si>
  <si>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</si>
  <si>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</si>
  <si>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</si>
  <si>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</si>
  <si>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</si>
  <si>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</si>
  <si>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</si>
  <si>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</si>
  <si>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</si>
  <si>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</si>
  <si>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</si>
  <si>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</si>
  <si>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</si>
  <si>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</si>
  <si>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</si>
  <si>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</si>
  <si>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</si>
  <si>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</si>
  <si>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</si>
  <si>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</si>
  <si>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</si>
  <si>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</si>
  <si>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</si>
  <si>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</si>
  <si>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</si>
  <si>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</si>
  <si>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</si>
  <si>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</si>
  <si>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</si>
  <si>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</si>
  <si>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</si>
  <si>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</si>
  <si>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</si>
  <si>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</si>
  <si>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</si>
  <si>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</si>
  <si>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</si>
  <si>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</si>
  <si>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</si>
  <si>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</si>
  <si>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</si>
  <si>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</si>
  <si>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</si>
  <si>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</si>
  <si>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</si>
  <si>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</si>
  <si>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</si>
  <si>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</si>
  <si>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</si>
  <si>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</si>
  <si>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</si>
  <si>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</si>
  <si>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</si>
  <si>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</si>
  <si>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</si>
  <si>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</si>
  <si>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</si>
  <si>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</si>
  <si>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</si>
  <si>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</si>
  <si>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</si>
  <si>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</si>
  <si>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</si>
  <si>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</si>
  <si>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</si>
  <si>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</si>
  <si>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</si>
  <si>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</si>
  <si>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</si>
  <si>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</si>
  <si>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</si>
  <si>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</si>
  <si>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</si>
  <si>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</si>
  <si>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</si>
  <si>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</si>
  <si>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</si>
  <si>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</si>
  <si>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</si>
  <si>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</si>
  <si>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</si>
  <si>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</si>
  <si>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</si>
  <si>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</si>
  <si>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</si>
  <si>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</si>
  <si>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</si>
  <si>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</si>
  <si>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</si>
  <si>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</si>
  <si>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</si>
  <si>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</si>
  <si>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</si>
  <si>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</si>
  <si>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</si>
  <si>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</si>
  <si>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</si>
  <si>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</si>
  <si>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</si>
  <si>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</si>
  <si>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</si>
  <si>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</si>
  <si>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</si>
  <si>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</si>
  <si>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</si>
  <si>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</si>
  <si>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</si>
  <si>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</si>
  <si>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</si>
  <si>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</si>
  <si>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</si>
  <si>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</si>
  <si>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</si>
  <si>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</si>
  <si>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</si>
  <si>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</si>
  <si>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</si>
  <si>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</si>
  <si>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</si>
  <si>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</si>
  <si>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</si>
  <si>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</si>
  <si>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</si>
  <si>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</si>
  <si>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</si>
  <si>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</si>
  <si>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</si>
  <si>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</si>
  <si>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</si>
  <si>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</si>
  <si>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</si>
  <si>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</si>
  <si>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</si>
  <si>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</si>
  <si>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</si>
  <si>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</si>
  <si>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</si>
  <si>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</si>
  <si>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</si>
  <si>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</si>
  <si>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</si>
  <si>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</si>
  <si>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</si>
  <si>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</si>
  <si>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</si>
  <si>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</si>
  <si>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</si>
  <si>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</si>
  <si>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</si>
  <si>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</si>
  <si>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</si>
  <si>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</si>
  <si>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</si>
  <si>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</si>
  <si>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</si>
  <si>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</si>
  <si>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</si>
  <si>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</si>
  <si>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</si>
  <si>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</si>
  <si>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</si>
  <si>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</si>
  <si>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</si>
  <si>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</si>
  <si>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</si>
  <si>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</si>
  <si>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</si>
  <si>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</si>
  <si>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</si>
  <si>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</si>
  <si>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</si>
  <si>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</si>
  <si>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</si>
  <si>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</si>
  <si>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</si>
  <si>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</si>
  <si>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</si>
  <si>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</si>
  <si>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</si>
  <si>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</si>
  <si>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</si>
  <si>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</si>
  <si>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</si>
  <si>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</si>
  <si>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</si>
  <si>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</si>
  <si>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</si>
  <si>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</si>
  <si>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</si>
  <si>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</si>
  <si>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</si>
  <si>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</si>
  <si>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</si>
  <si>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</si>
  <si>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</si>
  <si>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</si>
  <si>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</si>
  <si>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</si>
  <si>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</si>
  <si>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</si>
  <si>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</si>
  <si>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</si>
  <si>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</si>
  <si>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</si>
  <si>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</si>
  <si>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</si>
  <si>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</si>
  <si>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</si>
  <si>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</si>
  <si>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</si>
  <si>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</si>
  <si>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</si>
  <si>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</si>
  <si>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</si>
  <si>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</si>
  <si>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</si>
  <si>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</si>
  <si>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</si>
  <si>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</si>
  <si>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</si>
  <si>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</si>
  <si>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</si>
  <si>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</si>
  <si>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</si>
  <si>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</si>
  <si>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</si>
  <si>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</si>
  <si>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</si>
  <si>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</si>
  <si>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</si>
  <si>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</si>
  <si>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</si>
  <si>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</si>
  <si>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</si>
  <si>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</si>
  <si>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</si>
  <si>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</si>
  <si>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</si>
  <si>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</si>
  <si>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</si>
  <si>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</si>
  <si>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</si>
  <si>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</si>
  <si>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</si>
  <si>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</si>
  <si>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</si>
  <si>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</si>
  <si>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</si>
  <si>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</si>
  <si>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</si>
  <si>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</si>
  <si>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</si>
  <si>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</si>
  <si>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</si>
  <si>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</si>
  <si>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</si>
  <si>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</si>
  <si>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</si>
  <si>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</si>
  <si>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</si>
  <si>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</si>
  <si>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</si>
  <si>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</si>
  <si>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</si>
  <si>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</si>
  <si>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</si>
  <si>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</si>
  <si>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</si>
  <si>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</si>
  <si>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</si>
  <si>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</si>
  <si>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</si>
  <si>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</si>
  <si>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</si>
  <si>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</si>
  <si>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</si>
  <si>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</si>
  <si>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</si>
  <si>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</si>
  <si>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</si>
  <si>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</si>
  <si>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</si>
  <si>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</si>
  <si>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</si>
  <si>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</si>
  <si>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</si>
  <si>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</si>
  <si>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</si>
  <si>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</si>
  <si>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</si>
  <si>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</si>
  <si>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</si>
  <si>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</si>
  <si>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</si>
  <si>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</si>
  <si>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</si>
  <si>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</si>
  <si>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</si>
  <si>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</si>
  <si>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</si>
  <si>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</si>
  <si>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</si>
  <si>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</si>
  <si>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</si>
  <si>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</si>
  <si>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</si>
  <si>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</si>
  <si>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</si>
  <si>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</si>
  <si>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</si>
  <si>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</si>
  <si>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</si>
  <si>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</si>
  <si>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</si>
  <si>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</si>
  <si>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</si>
  <si>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</si>
  <si>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</si>
  <si>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</si>
  <si>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</si>
  <si>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</si>
  <si>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</si>
  <si>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</si>
  <si>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</si>
  <si>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</si>
  <si>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</si>
  <si>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</si>
  <si>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</si>
  <si>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</si>
  <si>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</si>
  <si>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</si>
  <si>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</si>
  <si>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</si>
  <si>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</si>
  <si>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</si>
  <si>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</si>
  <si>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</si>
  <si>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</si>
  <si>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</si>
  <si>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</si>
  <si>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</si>
  <si>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</si>
  <si>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</si>
  <si>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</si>
  <si>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</si>
  <si>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</si>
  <si>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</si>
  <si>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</si>
  <si>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</si>
  <si>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</si>
  <si>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</si>
  <si>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</si>
  <si>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</si>
  <si>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</si>
  <si>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</si>
  <si>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</si>
  <si>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</si>
  <si>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</si>
  <si>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</si>
  <si>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</si>
  <si>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</si>
  <si>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</si>
  <si>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</si>
  <si>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</si>
  <si>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</si>
  <si>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</si>
  <si>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</si>
  <si>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</si>
  <si>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</si>
  <si>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</si>
  <si>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</si>
  <si>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</si>
  <si>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</si>
  <si>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</si>
  <si>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</si>
  <si>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</si>
  <si>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</si>
  <si>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</si>
  <si>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</si>
  <si>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</si>
  <si>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</si>
  <si>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</si>
  <si>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</si>
  <si>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</si>
  <si>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</si>
  <si>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</si>
  <si>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</si>
  <si>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</si>
  <si>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</si>
  <si>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</si>
  <si>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</si>
  <si>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</si>
  <si>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</si>
  <si>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</si>
  <si>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</si>
  <si>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</si>
  <si>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</si>
  <si>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</si>
  <si>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</si>
  <si>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</si>
  <si>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</si>
  <si>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</si>
  <si>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</si>
  <si>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</si>
  <si>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</si>
  <si>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</si>
  <si>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</si>
  <si>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</si>
  <si>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</si>
  <si>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</si>
  <si>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</si>
  <si>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</si>
  <si>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</si>
  <si>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</si>
  <si>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</si>
  <si>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</si>
  <si>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</si>
  <si>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</si>
  <si>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</si>
  <si>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</si>
  <si>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</si>
  <si>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</si>
  <si>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</si>
  <si>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</si>
  <si>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</si>
  <si>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</si>
  <si>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</si>
  <si>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</si>
  <si>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</si>
  <si>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</si>
  <si>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</si>
  <si>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</si>
  <si>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</si>
  <si>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</si>
  <si>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</si>
  <si>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</si>
  <si>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</si>
  <si>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</si>
  <si>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</si>
  <si>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</si>
  <si>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</si>
  <si>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</si>
  <si>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</si>
  <si>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</si>
  <si>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</si>
  <si>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</si>
  <si>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</si>
  <si>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</si>
  <si>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</si>
  <si>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</si>
  <si>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</si>
  <si>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</si>
  <si>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</si>
  <si>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</si>
  <si>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</si>
  <si>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</si>
  <si>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</si>
  <si>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</si>
  <si>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</si>
  <si>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</si>
  <si>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</si>
  <si>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</si>
  <si>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</si>
  <si>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</si>
  <si>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</si>
  <si>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</si>
  <si>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</si>
  <si>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</si>
  <si>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</si>
  <si>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</si>
  <si>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</si>
  <si>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</si>
  <si>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</si>
  <si>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</si>
  <si>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</si>
  <si>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</si>
  <si>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</si>
  <si>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</si>
  <si>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</si>
  <si>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</si>
  <si>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</si>
  <si>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</si>
  <si>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</si>
  <si>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</si>
  <si>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</si>
  <si>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</si>
  <si>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</si>
  <si>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</si>
  <si>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</si>
  <si>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</si>
  <si>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</si>
  <si>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</si>
  <si>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</si>
  <si>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</si>
  <si>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</si>
  <si>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</si>
  <si>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</si>
  <si>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</si>
  <si>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</si>
  <si>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</si>
  <si>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</si>
  <si>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</si>
  <si>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</si>
  <si>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</si>
  <si>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</si>
  <si>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</si>
  <si>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</si>
  <si>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</si>
  <si>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</si>
  <si>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</si>
  <si>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</si>
  <si>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</si>
  <si>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</si>
  <si>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</si>
  <si>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</si>
  <si>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</si>
  <si>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</si>
  <si>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</si>
  <si>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</si>
  <si>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</si>
  <si>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</si>
  <si>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</si>
  <si>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</si>
  <si>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</si>
  <si>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</si>
  <si>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</si>
  <si>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</si>
  <si>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</si>
  <si>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</si>
  <si>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</si>
  <si>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</si>
  <si>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</si>
  <si>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</si>
  <si>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</si>
  <si>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</si>
  <si>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</si>
  <si>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</si>
  <si>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</si>
  <si>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</si>
  <si>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</si>
  <si>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</si>
  <si>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</si>
  <si>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</si>
  <si>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</si>
  <si>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</si>
  <si>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</si>
  <si>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</si>
  <si>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</si>
  <si>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</si>
  <si>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</si>
  <si>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</si>
  <si>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</si>
  <si>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</si>
  <si>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</si>
  <si>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</si>
  <si>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</si>
  <si>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</si>
  <si>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</si>
  <si>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</si>
  <si>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</si>
  <si>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</si>
  <si>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</si>
  <si>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</si>
  <si>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</si>
  <si>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</si>
  <si>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</si>
  <si>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</si>
  <si>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</si>
  <si>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</si>
  <si>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</si>
  <si>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</si>
  <si>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</si>
  <si>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</si>
  <si>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</si>
  <si>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</si>
  <si>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</si>
  <si>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</si>
  <si>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</si>
  <si>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</si>
  <si>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</si>
  <si>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</si>
  <si>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</si>
  <si>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</si>
  <si>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</si>
  <si>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</si>
  <si>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</si>
  <si>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</si>
  <si>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</si>
  <si>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</si>
  <si>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</si>
  <si>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</si>
  <si>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</si>
  <si>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</si>
  <si>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</si>
  <si>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</si>
  <si>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</si>
  <si>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</si>
  <si>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</si>
  <si>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</si>
  <si>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</si>
  <si>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</si>
  <si>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</si>
  <si>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</si>
  <si>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</si>
  <si>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</si>
  <si>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</si>
  <si>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</si>
  <si>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</si>
  <si>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</si>
  <si>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</si>
  <si>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</si>
  <si>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</si>
  <si>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</si>
  <si>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</si>
  <si>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</si>
  <si>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</si>
  <si>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</si>
  <si>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</si>
  <si>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</si>
  <si>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</si>
  <si>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</si>
  <si>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</si>
  <si>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</si>
  <si>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</si>
  <si>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</si>
  <si>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</si>
  <si>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</si>
  <si>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</si>
  <si>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</si>
  <si>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</si>
  <si>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</si>
  <si>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</si>
  <si>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</si>
  <si>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</si>
  <si>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</si>
  <si>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</si>
  <si>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</si>
  <si>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</si>
  <si>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</si>
  <si>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</si>
  <si>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</si>
  <si>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</si>
  <si>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</si>
  <si>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</si>
  <si>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</si>
  <si>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</si>
  <si>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</si>
  <si>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</si>
  <si>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</si>
  <si>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</si>
  <si>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</si>
  <si>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</si>
  <si>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</si>
  <si>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</si>
  <si>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</si>
  <si>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</si>
  <si>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</si>
  <si>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</si>
  <si>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</si>
  <si>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</si>
  <si>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</si>
  <si>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</si>
  <si>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</si>
  <si>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</si>
  <si>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</si>
  <si>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</si>
  <si>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</si>
  <si>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</si>
  <si>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</si>
  <si>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</si>
  <si>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</si>
  <si>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</si>
  <si>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</si>
  <si>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</si>
  <si>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</si>
  <si>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</si>
  <si>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</si>
  <si>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</si>
  <si>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</si>
  <si>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</si>
  <si>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</si>
  <si>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</si>
  <si>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</si>
  <si>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</si>
  <si>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</si>
  <si>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</si>
  <si>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</si>
  <si>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</si>
  <si>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</si>
  <si>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</si>
  <si>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</si>
  <si>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</si>
  <si>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</si>
  <si>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</si>
  <si>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</si>
  <si>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</si>
  <si>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</si>
  <si>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</si>
  <si>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</si>
  <si>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</si>
  <si>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</si>
  <si>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</si>
  <si>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</si>
  <si>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</si>
  <si>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</si>
  <si>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</si>
  <si>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</si>
  <si>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</si>
  <si>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</si>
  <si>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</si>
  <si>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</si>
  <si>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</si>
  <si>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</si>
  <si>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</si>
  <si>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</si>
  <si>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</si>
  <si>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</si>
  <si>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</si>
  <si>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</si>
  <si>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</si>
  <si>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</si>
  <si>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</si>
  <si>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</si>
  <si>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</si>
  <si>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</si>
  <si>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</si>
  <si>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</si>
  <si>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</si>
  <si>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</si>
  <si>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</si>
  <si>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</si>
  <si>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</si>
  <si>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</si>
  <si>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</si>
  <si>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</si>
  <si>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</si>
  <si>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</si>
  <si>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</si>
  <si>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</si>
  <si>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</si>
  <si>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</si>
  <si>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</si>
  <si>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</si>
  <si>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</si>
  <si>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</si>
  <si>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</si>
  <si>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</si>
  <si>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</si>
  <si>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</si>
  <si>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</si>
  <si>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</si>
  <si>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</si>
  <si>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</si>
  <si>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</si>
  <si>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</si>
  <si>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</si>
  <si>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</si>
  <si>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</si>
  <si>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</si>
  <si>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</si>
  <si>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</si>
  <si>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</si>
  <si>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</si>
  <si>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</si>
  <si>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</si>
  <si>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</si>
  <si>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</si>
  <si>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</si>
  <si>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</si>
  <si>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</si>
  <si>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</si>
  <si>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</si>
  <si>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</si>
  <si>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</si>
  <si>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</si>
  <si>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</si>
  <si>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</si>
  <si>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</si>
  <si>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</si>
  <si>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</si>
  <si>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</si>
  <si>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</si>
  <si>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</si>
  <si>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</si>
  <si>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</si>
  <si>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</si>
  <si>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</si>
  <si>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</si>
  <si>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</si>
  <si>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</si>
  <si>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</si>
  <si>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</si>
  <si>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</si>
  <si>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</si>
  <si>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</si>
  <si>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</si>
  <si>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</si>
  <si>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</si>
  <si>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</si>
  <si>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</si>
  <si>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</si>
  <si>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</si>
  <si>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</si>
  <si>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</si>
  <si>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</si>
  <si>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</si>
  <si>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</si>
  <si>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</si>
  <si>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</si>
  <si>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</si>
  <si>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</si>
  <si>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</si>
  <si>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</si>
  <si>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</si>
  <si>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</si>
  <si>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</si>
  <si>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</si>
  <si>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</si>
  <si>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</si>
  <si>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</si>
  <si>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</si>
  <si>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</si>
  <si>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</si>
  <si>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</si>
  <si>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</si>
  <si>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</si>
  <si>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</si>
  <si>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</si>
  <si>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</si>
  <si>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</si>
  <si>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</si>
  <si>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</si>
  <si>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</si>
  <si>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</si>
  <si>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</si>
  <si>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</si>
  <si>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</si>
  <si>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</si>
  <si>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</si>
  <si>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</si>
  <si>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</si>
  <si>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</si>
  <si>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</si>
  <si>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</si>
  <si>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</si>
  <si>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</si>
  <si>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</si>
  <si>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</si>
  <si>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</si>
  <si>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</si>
  <si>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</si>
  <si>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</si>
  <si>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</si>
  <si>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</si>
  <si>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</si>
  <si>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</si>
  <si>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</si>
  <si>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</si>
  <si>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</si>
  <si>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</si>
  <si>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</si>
  <si>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</si>
  <si>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</si>
  <si>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</si>
  <si>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</si>
  <si>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</si>
  <si>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</si>
  <si>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</si>
  <si>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</si>
  <si>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</si>
  <si>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</si>
  <si>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</si>
  <si>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</si>
  <si>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</si>
  <si>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</si>
  <si>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</si>
  <si>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</si>
  <si>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</si>
  <si>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</si>
  <si>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</si>
  <si>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</si>
  <si>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</si>
  <si>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</si>
  <si>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</si>
  <si>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</si>
  <si>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</si>
  <si>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</si>
  <si>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</si>
  <si>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</si>
  <si>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</si>
  <si>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</si>
  <si>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</si>
  <si>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</si>
  <si>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</si>
  <si>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</si>
  <si>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</si>
  <si>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</si>
  <si>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</si>
  <si>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</si>
  <si>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</si>
  <si>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</si>
  <si>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</si>
  <si>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</si>
  <si>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</si>
  <si>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</si>
  <si>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</si>
  <si>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</si>
  <si>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</si>
  <si>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</si>
  <si>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</si>
  <si>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</si>
  <si>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</si>
  <si>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</si>
  <si>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</si>
  <si>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</si>
  <si>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</si>
  <si>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</si>
  <si>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</si>
  <si>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</si>
  <si>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</si>
  <si>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</si>
  <si>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</si>
  <si>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</si>
  <si>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</si>
  <si>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</si>
  <si>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</si>
  <si>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</si>
  <si>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</si>
  <si>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</si>
  <si>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</si>
  <si>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</si>
  <si>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</si>
  <si>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</si>
  <si>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</si>
  <si>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</si>
  <si>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</si>
  <si>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</si>
  <si>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</si>
  <si>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</si>
  <si>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</si>
  <si>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</si>
  <si>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</si>
  <si>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</si>
  <si>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</si>
  <si>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</si>
  <si>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</si>
  <si>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</si>
  <si>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</si>
  <si>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</si>
  <si>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</si>
  <si>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</si>
  <si>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</si>
  <si>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</si>
  <si>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</si>
  <si>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</si>
  <si>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</si>
  <si>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</si>
  <si>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</si>
  <si>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</si>
  <si>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</si>
  <si>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</si>
  <si>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</si>
  <si>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</si>
  <si>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</si>
  <si>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</si>
  <si>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</si>
  <si>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</si>
  <si>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</si>
  <si>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</si>
  <si>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</si>
  <si>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</si>
  <si>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</si>
  <si>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</si>
  <si>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</si>
  <si>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</si>
  <si>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</si>
  <si>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</si>
  <si>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</si>
  <si>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</si>
  <si>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</si>
  <si>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</si>
  <si>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</si>
  <si>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</si>
  <si>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</si>
  <si>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</si>
  <si>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</si>
  <si>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</si>
  <si>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</si>
  <si>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</si>
  <si>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</si>
  <si>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</si>
  <si>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</si>
  <si>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</si>
  <si>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</si>
  <si>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</si>
  <si>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</si>
  <si>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</si>
  <si>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</si>
  <si>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</si>
  <si>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</si>
  <si>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</si>
  <si>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</si>
  <si>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</si>
  <si>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</si>
  <si>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</si>
  <si>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</si>
  <si>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</si>
  <si>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</si>
  <si>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</si>
  <si>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</si>
  <si>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</si>
  <si>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</si>
  <si>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</si>
  <si>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</si>
  <si>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</si>
  <si>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</si>
  <si>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</si>
  <si>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</si>
  <si>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</si>
  <si>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</si>
  <si>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</si>
  <si>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</si>
  <si>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</si>
  <si>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</si>
  <si>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</si>
  <si>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</si>
  <si>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</si>
  <si>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</si>
  <si>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</si>
  <si>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</si>
  <si>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</si>
  <si>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</si>
  <si>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</si>
  <si>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</si>
  <si>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</si>
  <si>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</si>
  <si>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</si>
  <si>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</si>
  <si>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</si>
  <si>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</si>
  <si>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</si>
  <si>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</si>
  <si>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</si>
  <si>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</si>
  <si>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</si>
  <si>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</si>
  <si>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</si>
  <si>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</si>
  <si>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</si>
  <si>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</si>
  <si>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</si>
  <si>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</si>
  <si>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</si>
  <si>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</si>
  <si>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</si>
  <si>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</si>
  <si>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</si>
  <si>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</si>
  <si>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</si>
  <si>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</si>
  <si>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</si>
  <si>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</si>
  <si>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</si>
  <si>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</si>
  <si>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</si>
  <si>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</si>
  <si>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</si>
  <si>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</si>
  <si>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</si>
  <si>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</si>
  <si>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</si>
  <si>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</si>
  <si>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</si>
  <si>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</si>
  <si>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</si>
  <si>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</si>
  <si>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</si>
  <si>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</si>
  <si>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</si>
  <si>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</si>
  <si>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</si>
  <si>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</si>
  <si>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</si>
  <si>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</si>
  <si>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</si>
  <si>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</si>
  <si>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</si>
  <si>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</si>
  <si>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</si>
  <si>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</si>
  <si>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</si>
  <si>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</si>
  <si>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</si>
  <si>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</si>
  <si>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</si>
  <si>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</si>
  <si>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</si>
  <si>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</si>
  <si>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</si>
  <si>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</si>
  <si>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</si>
  <si>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</si>
  <si>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</si>
  <si>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</si>
  <si>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</si>
  <si>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</si>
  <si>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</si>
  <si>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</si>
  <si>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</si>
  <si>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</si>
  <si>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</si>
  <si>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</si>
  <si>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</si>
  <si>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</si>
  <si>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</si>
  <si>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</si>
  <si>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</si>
  <si>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</si>
  <si>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</si>
  <si>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</si>
  <si>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</si>
  <si>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</si>
  <si>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</si>
  <si>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</si>
  <si>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</si>
  <si>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</si>
  <si>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</si>
  <si>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</si>
  <si>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</si>
  <si>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</si>
  <si>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</si>
  <si>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</si>
  <si>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</si>
  <si>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</si>
  <si>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</si>
  <si>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</si>
  <si>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</si>
  <si>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</si>
  <si>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</si>
  <si>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</si>
  <si>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</si>
  <si>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</si>
  <si>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</si>
  <si>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</si>
  <si>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</si>
  <si>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</si>
  <si>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</si>
  <si>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</si>
  <si>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</si>
  <si>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</si>
  <si>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</si>
  <si>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</si>
  <si>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</si>
  <si>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</si>
  <si>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</si>
  <si>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</si>
  <si>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</si>
  <si>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</si>
  <si>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</si>
  <si>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</si>
  <si>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</si>
  <si>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</si>
  <si>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</si>
  <si>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</si>
  <si>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</si>
  <si>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</si>
  <si>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</si>
  <si>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</si>
  <si>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</si>
  <si>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</si>
  <si>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</si>
  <si>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</si>
  <si>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</si>
  <si>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</si>
  <si>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</si>
  <si>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</si>
  <si>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</si>
  <si>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</si>
  <si>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</si>
  <si>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</si>
  <si>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</si>
  <si>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</si>
  <si>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</si>
  <si>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</si>
  <si>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</si>
  <si>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</si>
  <si>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</si>
  <si>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</si>
  <si>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</si>
  <si>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</si>
  <si>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</si>
  <si>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</si>
  <si>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</si>
  <si>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</si>
  <si>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</si>
  <si>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</si>
  <si>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</si>
  <si>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</si>
  <si>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</si>
  <si>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</si>
  <si>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</si>
  <si>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</si>
  <si>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</si>
  <si>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</si>
  <si>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</si>
  <si>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</si>
  <si>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</si>
  <si>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</si>
  <si>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</si>
  <si>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</si>
  <si>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</si>
  <si>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</si>
  <si>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</si>
  <si>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</si>
  <si>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</si>
  <si>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</si>
  <si>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</si>
  <si>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</si>
  <si>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</si>
  <si>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</si>
  <si>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</si>
  <si>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</si>
  <si>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</si>
  <si>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</si>
  <si>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</si>
  <si>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</si>
  <si>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</si>
  <si>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</si>
  <si>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</si>
  <si>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</si>
  <si>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</si>
  <si>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</si>
  <si>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</si>
  <si>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</si>
  <si>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</si>
  <si>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</si>
  <si>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</si>
  <si>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</si>
  <si>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</si>
  <si>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</si>
  <si>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</si>
  <si>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</si>
  <si>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</si>
  <si>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</si>
  <si>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</si>
  <si>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</si>
  <si>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</si>
  <si>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</si>
  <si>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</si>
  <si>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</si>
  <si>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</si>
  <si>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</si>
  <si>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</si>
  <si>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</si>
  <si>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</si>
  <si>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</si>
  <si>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</si>
  <si>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</si>
  <si>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</si>
  <si>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</si>
  <si>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</si>
  <si>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</si>
  <si>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</si>
  <si>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</si>
  <si>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</si>
  <si>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</si>
  <si>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</si>
  <si>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</si>
  <si>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</si>
  <si>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</si>
  <si>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</si>
  <si>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</si>
  <si>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</si>
  <si>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</si>
  <si>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</si>
  <si>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</si>
  <si>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</si>
  <si>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</si>
  <si>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</si>
  <si>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</si>
  <si>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</si>
  <si>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</si>
  <si>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</si>
  <si>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</si>
  <si>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</si>
  <si>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</si>
  <si>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</si>
  <si>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</si>
  <si>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</si>
  <si>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</si>
  <si>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</si>
  <si>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</si>
  <si>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</si>
  <si>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</si>
  <si>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</si>
  <si>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</si>
  <si>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</si>
  <si>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</si>
  <si>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</si>
  <si>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</si>
  <si>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</si>
  <si>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</si>
  <si>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</si>
  <si>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</si>
  <si>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</si>
  <si>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</si>
  <si>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</si>
  <si>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</si>
  <si>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</si>
  <si>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</si>
  <si>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</si>
  <si>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</si>
  <si>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</si>
  <si>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</si>
  <si>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</si>
  <si>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</si>
  <si>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</si>
  <si>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</si>
  <si>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</si>
  <si>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</si>
  <si>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</si>
  <si>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</si>
  <si>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</si>
  <si>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</si>
  <si>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</si>
  <si>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</si>
  <si>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</si>
  <si>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</si>
  <si>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</si>
  <si>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</si>
  <si>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</si>
  <si>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</si>
  <si>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</si>
  <si>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</si>
  <si>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</si>
  <si>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</si>
  <si>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</si>
  <si>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</si>
  <si>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</si>
  <si>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</si>
  <si>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</si>
  <si>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</si>
  <si>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</si>
  <si>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</si>
  <si>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</si>
  <si>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</si>
  <si>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</si>
  <si>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</si>
  <si>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</si>
  <si>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</si>
  <si>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</si>
  <si>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</si>
  <si>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</si>
  <si>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</si>
  <si>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</si>
  <si>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</si>
  <si>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</si>
  <si>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</si>
  <si>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</si>
  <si>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</si>
  <si>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</si>
  <si>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</si>
  <si>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</si>
  <si>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</si>
  <si>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</si>
  <si>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</si>
  <si>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</si>
  <si>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</si>
  <si>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</si>
  <si>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</si>
  <si>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</si>
  <si>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</si>
  <si>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</si>
  <si>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</si>
  <si>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</si>
  <si>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</si>
  <si>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</si>
  <si>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</si>
  <si>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</si>
  <si>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</si>
  <si>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</si>
  <si>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</si>
  <si>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</si>
  <si>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</si>
  <si>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</si>
  <si>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</si>
  <si>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</si>
  <si>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</si>
  <si>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</si>
  <si>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</si>
  <si>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</si>
  <si>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</si>
  <si>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</si>
  <si>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</si>
  <si>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</si>
  <si>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</si>
  <si>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</si>
  <si>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</si>
  <si>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</si>
  <si>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</si>
  <si>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</si>
  <si>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</si>
  <si>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</si>
  <si>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</si>
  <si>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</si>
  <si>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</si>
  <si>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</si>
  <si>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</si>
  <si>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</si>
  <si>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</si>
  <si>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</si>
  <si>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</si>
  <si>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</si>
  <si>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</si>
  <si>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</si>
  <si>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</si>
  <si>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</si>
  <si>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</si>
  <si>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</si>
  <si>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</si>
  <si>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</si>
  <si>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</si>
  <si>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</si>
  <si>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</si>
  <si>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</si>
  <si>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</si>
  <si>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</si>
  <si>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</si>
  <si>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</si>
  <si>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</si>
  <si>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</si>
  <si>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</si>
  <si>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</si>
  <si>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</si>
  <si>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</si>
  <si>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</si>
  <si>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</si>
  <si>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</si>
  <si>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</si>
  <si>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</si>
  <si>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</si>
  <si>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</si>
  <si>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</si>
  <si>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</si>
  <si>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</si>
  <si>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</si>
  <si>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</si>
  <si>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</si>
  <si>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</si>
  <si>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</si>
  <si>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</si>
  <si>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</si>
  <si>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</si>
  <si>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</si>
  <si>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</si>
  <si>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</si>
  <si>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</si>
  <si>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</si>
  <si>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</si>
  <si>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</si>
  <si>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</si>
  <si>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</si>
  <si>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</si>
  <si>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</si>
  <si>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</si>
  <si>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</si>
  <si>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</si>
  <si>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</si>
  <si>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</si>
  <si>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</si>
  <si>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</si>
  <si>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</si>
  <si>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</si>
  <si>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</si>
  <si>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</si>
  <si>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</si>
  <si>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</si>
  <si>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</si>
  <si>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</si>
  <si>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</si>
  <si>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</si>
  <si>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</si>
  <si>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</si>
  <si>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</si>
  <si>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</si>
  <si>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</si>
  <si>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</si>
  <si>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</si>
  <si>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</si>
  <si>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</si>
  <si>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</si>
  <si>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</si>
  <si>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</si>
  <si>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</si>
  <si>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</si>
  <si>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</si>
  <si>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</si>
  <si>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</si>
  <si>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</si>
  <si>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</si>
  <si>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</si>
  <si>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</si>
  <si>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</si>
  <si>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</si>
  <si>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</si>
  <si>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</si>
  <si>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</si>
  <si>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</si>
  <si>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</si>
  <si>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</si>
  <si>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</si>
  <si>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</si>
  <si>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</si>
  <si>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</si>
  <si>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</si>
  <si>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</si>
  <si>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</si>
  <si>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</si>
  <si>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</si>
  <si>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</si>
  <si>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</si>
  <si>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</si>
  <si>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</si>
  <si>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</si>
  <si>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</si>
  <si>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</si>
  <si>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</si>
  <si>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</si>
  <si>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</si>
  <si>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</si>
  <si>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</si>
  <si>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</si>
  <si>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</si>
  <si>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</si>
  <si>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</si>
  <si>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</si>
  <si>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</si>
  <si>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</si>
  <si>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</si>
  <si>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</si>
  <si>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</si>
  <si>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</si>
  <si>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</si>
  <si>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</si>
  <si>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</si>
  <si>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</si>
  <si>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</si>
  <si>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</si>
  <si>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</si>
  <si>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</si>
  <si>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</si>
  <si>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</si>
  <si>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</si>
  <si>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</si>
  <si>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</si>
  <si>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</si>
  <si>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</si>
  <si>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</si>
  <si>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</si>
  <si>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</si>
  <si>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</si>
  <si>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</si>
  <si>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</si>
  <si>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</si>
  <si>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</si>
  <si>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</si>
  <si>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</si>
  <si>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</si>
  <si>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</si>
  <si>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</si>
  <si>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</si>
  <si>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</si>
  <si>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</si>
  <si>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</si>
  <si>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</si>
  <si>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</si>
  <si>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</si>
  <si>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</si>
  <si>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</si>
  <si>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</si>
  <si>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</si>
  <si>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</si>
  <si>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</si>
  <si>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</si>
  <si>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</si>
  <si>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</si>
  <si>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</si>
  <si>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</si>
  <si>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</si>
  <si>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</si>
  <si>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</si>
  <si>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</si>
  <si>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</si>
  <si>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</si>
  <si>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</si>
  <si>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</si>
  <si>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</si>
  <si>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</si>
  <si>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</si>
  <si>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</si>
  <si>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</si>
  <si>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</si>
  <si>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</si>
  <si>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</si>
  <si>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</si>
  <si>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</si>
  <si>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</si>
  <si>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</si>
  <si>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</si>
  <si>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</si>
  <si>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</si>
  <si>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</si>
  <si>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</si>
  <si>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</si>
  <si>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</si>
  <si>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</si>
  <si>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</si>
  <si>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</si>
  <si>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</si>
  <si>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</si>
  <si>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</si>
  <si>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</si>
  <si>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</si>
  <si>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</si>
  <si>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</si>
  <si>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</si>
  <si>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</si>
  <si>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</si>
  <si>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</si>
  <si>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</si>
  <si>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</si>
  <si>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</si>
  <si>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</si>
  <si>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</si>
  <si>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</si>
  <si>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</si>
  <si>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</si>
  <si>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</si>
  <si>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</si>
  <si>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</si>
  <si>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</si>
  <si>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</si>
  <si>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</si>
  <si>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</si>
  <si>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</si>
  <si>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</si>
  <si>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</si>
  <si>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</si>
  <si>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</si>
  <si>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</si>
  <si>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</si>
  <si>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</si>
  <si>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</si>
  <si>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</si>
  <si>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</si>
  <si>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</si>
  <si>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</si>
  <si>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</si>
  <si>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</si>
  <si>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</si>
  <si>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</si>
  <si>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</si>
  <si>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</si>
  <si>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</si>
  <si>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</si>
  <si>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</si>
  <si>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</si>
  <si>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</si>
  <si>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</si>
  <si>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</si>
  <si>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</si>
  <si>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</si>
  <si>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</si>
  <si>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</si>
  <si>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</si>
  <si>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</si>
  <si>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</si>
  <si>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</si>
  <si>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</si>
  <si>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</si>
  <si>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</si>
  <si>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</si>
  <si>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</si>
  <si>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</si>
  <si>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</si>
  <si>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</si>
  <si>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</si>
  <si>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</si>
  <si>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</si>
  <si>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</si>
  <si>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</si>
  <si>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</si>
  <si>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</si>
  <si>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</si>
  <si>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</si>
  <si>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</si>
  <si>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</si>
  <si>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</si>
  <si>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</si>
  <si>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</si>
  <si>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</si>
  <si>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</si>
  <si>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</si>
  <si>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</si>
  <si>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</si>
  <si>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</si>
  <si>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</si>
  <si>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</si>
  <si>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</si>
  <si>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</si>
  <si>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</si>
  <si>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</si>
  <si>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</si>
  <si>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</si>
  <si>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</si>
  <si>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</si>
  <si>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</si>
  <si>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</si>
  <si>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</si>
  <si>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</si>
  <si>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</si>
  <si>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</si>
  <si>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</si>
  <si>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</si>
  <si>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</si>
  <si>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</si>
  <si>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</si>
  <si>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</si>
  <si>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</si>
  <si>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</si>
  <si>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</si>
  <si>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</si>
  <si>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</si>
  <si>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</si>
  <si>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</si>
  <si>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</si>
  <si>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</si>
  <si>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</si>
  <si>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</si>
  <si>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</si>
  <si>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</si>
  <si>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</si>
  <si>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</si>
  <si>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</si>
  <si>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</si>
  <si>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</si>
  <si>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</si>
  <si>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</si>
  <si>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</si>
  <si>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</si>
  <si>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</si>
  <si>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</si>
  <si>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</si>
  <si>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</si>
  <si>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</si>
  <si>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</si>
  <si>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</si>
  <si>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</si>
  <si>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</si>
  <si>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</si>
  <si>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</si>
  <si>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</si>
  <si>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</si>
  <si>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</si>
  <si>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</si>
  <si>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</si>
  <si>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</si>
  <si>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</si>
  <si>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</si>
  <si>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</si>
  <si>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</si>
  <si>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</si>
  <si>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</si>
  <si>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</si>
  <si>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</si>
  <si>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</si>
  <si>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</si>
  <si>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</si>
  <si>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</si>
  <si>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</si>
  <si>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</si>
  <si>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</si>
  <si>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</si>
  <si>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</si>
  <si>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</si>
  <si>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</si>
  <si>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</si>
  <si>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</si>
  <si>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</si>
  <si>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</si>
  <si>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</si>
  <si>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</si>
  <si>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</si>
  <si>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</si>
  <si>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</si>
  <si>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</si>
  <si>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</si>
  <si>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</si>
  <si>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</si>
  <si>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</si>
  <si>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</si>
  <si>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</si>
  <si>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</si>
  <si>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</si>
  <si>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</si>
  <si>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</si>
  <si>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</si>
  <si>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</si>
  <si>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</si>
  <si>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</si>
  <si>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</si>
  <si>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</si>
  <si>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</si>
  <si>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</si>
  <si>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</si>
  <si>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</si>
  <si>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</si>
  <si>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</si>
  <si>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</si>
  <si>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</si>
  <si>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</si>
  <si>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</si>
  <si>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</si>
  <si>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</si>
  <si>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</si>
  <si>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</si>
  <si>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</si>
  <si>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</si>
  <si>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</si>
  <si>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</si>
  <si>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</si>
  <si>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</si>
  <si>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</si>
  <si>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</si>
  <si>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</si>
  <si>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</si>
  <si>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</si>
  <si>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</si>
  <si>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</si>
  <si>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</si>
  <si>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</si>
  <si>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</si>
  <si>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</si>
  <si>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</si>
  <si>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</si>
  <si>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</si>
  <si>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</si>
  <si>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</si>
  <si>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</si>
  <si>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</si>
  <si>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</si>
  <si>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</si>
  <si>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</si>
  <si>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</si>
  <si>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</si>
  <si>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</si>
  <si>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</si>
  <si>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</si>
  <si>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</si>
  <si>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</si>
  <si>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</si>
  <si>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</si>
  <si>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</si>
  <si>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</si>
  <si>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</si>
  <si>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</si>
  <si>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</si>
  <si>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</si>
  <si>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</si>
  <si>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</si>
  <si>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</si>
  <si>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</si>
  <si>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</si>
  <si>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</si>
  <si>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</si>
  <si>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</si>
  <si>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</si>
  <si>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</si>
  <si>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</si>
  <si>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</si>
  <si>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</si>
  <si>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</si>
  <si>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</si>
  <si>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</si>
  <si>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</si>
  <si>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</si>
  <si>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</si>
  <si>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</si>
  <si>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</si>
  <si>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</si>
  <si>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</si>
  <si>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</si>
  <si>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</si>
  <si>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</si>
  <si>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</si>
  <si>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</si>
  <si>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</si>
  <si>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</si>
  <si>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</si>
  <si>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</si>
  <si>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</si>
  <si>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</si>
  <si>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</si>
  <si>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</si>
  <si>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</si>
  <si>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</si>
  <si>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</si>
  <si>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</si>
  <si>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</si>
  <si>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</si>
  <si>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</si>
  <si>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</si>
  <si>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</si>
  <si>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</si>
  <si>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</si>
  <si>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</si>
  <si>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</si>
  <si>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</si>
  <si>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</si>
  <si>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</si>
  <si>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</si>
  <si>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</si>
  <si>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</si>
  <si>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</si>
  <si>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</si>
  <si>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</si>
  <si>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</si>
  <si>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</si>
  <si>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</si>
  <si>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</si>
  <si>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</si>
  <si>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</si>
  <si>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</si>
  <si>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</si>
  <si>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</si>
  <si>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</si>
  <si>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</si>
  <si>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</si>
  <si>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</si>
  <si>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</si>
  <si>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</si>
  <si>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</si>
  <si>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</si>
  <si>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</si>
  <si>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</si>
  <si>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</si>
  <si>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</si>
  <si>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</si>
  <si>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</si>
  <si>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</si>
  <si>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</si>
  <si>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</si>
  <si>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</si>
  <si>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</si>
  <si>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</si>
  <si>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</si>
  <si>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</si>
  <si>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</si>
  <si>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</si>
  <si>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</si>
  <si>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</si>
  <si>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</si>
  <si>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</si>
  <si>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</si>
  <si>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</si>
  <si>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</si>
  <si>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</si>
  <si>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</si>
  <si>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</si>
  <si>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</si>
  <si>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</si>
  <si>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</si>
  <si>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</si>
  <si>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</si>
  <si>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</si>
  <si>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</si>
  <si>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</si>
  <si>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</si>
  <si>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</si>
  <si>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</si>
  <si>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</si>
  <si>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</si>
  <si>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</si>
  <si>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</si>
  <si>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</si>
  <si>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</si>
  <si>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</si>
  <si>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</si>
  <si>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</si>
  <si>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</si>
  <si>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</si>
  <si>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</si>
  <si>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</si>
  <si>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</si>
  <si>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</si>
  <si>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</si>
  <si>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</si>
  <si>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</si>
  <si>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</si>
  <si>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</si>
  <si>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</si>
  <si>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</si>
  <si>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</si>
  <si>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</si>
  <si>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</si>
  <si>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</si>
  <si>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</si>
  <si>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</si>
  <si>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</si>
  <si>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</si>
  <si>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</si>
  <si>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</si>
  <si>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</si>
  <si>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</si>
  <si>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</si>
  <si>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</si>
  <si>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</si>
  <si>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</si>
  <si>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</si>
  <si>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</si>
  <si>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</si>
  <si>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</si>
  <si>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</si>
  <si>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</si>
  <si>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</si>
  <si>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</si>
  <si>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</si>
  <si>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</si>
  <si>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</si>
  <si>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</si>
  <si>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</si>
  <si>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</si>
  <si>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</si>
  <si>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</si>
  <si>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</si>
  <si>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</si>
  <si>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</si>
  <si>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</si>
  <si>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</si>
  <si>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</si>
  <si>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</si>
  <si>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</si>
  <si>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</si>
  <si>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</si>
  <si>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</si>
  <si>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</si>
  <si>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</si>
  <si>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</si>
  <si>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</si>
  <si>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</si>
  <si>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</si>
  <si>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</si>
  <si>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</si>
  <si>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</si>
  <si>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</si>
  <si>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</si>
  <si>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</si>
  <si>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</si>
  <si>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</si>
  <si>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</si>
  <si>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</si>
  <si>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</si>
  <si>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</si>
  <si>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</si>
  <si>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</si>
  <si>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</si>
  <si>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</si>
  <si>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</si>
  <si>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</si>
  <si>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</si>
  <si>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</si>
  <si>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</si>
  <si>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</si>
  <si>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</si>
  <si>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</si>
  <si>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</si>
  <si>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</si>
  <si>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</si>
  <si>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</si>
  <si>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</si>
  <si>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</si>
  <si>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</si>
  <si>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</si>
  <si>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</si>
  <si>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</si>
  <si>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</si>
  <si>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</si>
  <si>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</si>
  <si>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</si>
  <si>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</si>
  <si>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</si>
  <si>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</si>
  <si>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</si>
  <si>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</si>
  <si>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</si>
  <si>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</si>
  <si>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</si>
  <si>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</si>
  <si>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</si>
  <si>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</si>
  <si>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</si>
  <si>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</si>
  <si>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</si>
  <si>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</si>
  <si>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</si>
  <si>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</si>
  <si>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</si>
  <si>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</si>
  <si>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</si>
  <si>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</si>
  <si>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</si>
  <si>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</si>
  <si>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</si>
  <si>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</si>
  <si>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</si>
  <si>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</si>
  <si>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</si>
  <si>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</si>
  <si>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</si>
  <si>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</si>
  <si>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</si>
  <si>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</si>
  <si>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</si>
  <si>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</si>
  <si>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</si>
  <si>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</si>
  <si>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</si>
  <si>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</si>
  <si>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</si>
  <si>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</si>
  <si>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</si>
  <si>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</si>
  <si>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</si>
  <si>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</si>
  <si>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</si>
  <si>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</si>
  <si>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</si>
  <si>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</si>
  <si>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</si>
  <si>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</si>
  <si>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</si>
  <si>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</si>
  <si>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</si>
  <si>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</si>
  <si>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</si>
  <si>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</si>
  <si>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</si>
  <si>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</si>
  <si>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</si>
  <si>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</si>
  <si>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</si>
  <si>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</si>
  <si>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</si>
  <si>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</si>
  <si>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</si>
  <si>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</si>
  <si>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</si>
  <si>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</si>
  <si>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</si>
  <si>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</si>
  <si>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</si>
  <si>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</si>
  <si>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</si>
  <si>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</si>
  <si>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</si>
  <si>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</si>
  <si>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</si>
  <si>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</si>
  <si>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</si>
  <si>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</si>
  <si>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</si>
  <si>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</si>
  <si>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</si>
  <si>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</si>
  <si>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</si>
  <si>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</si>
  <si>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</si>
  <si>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</si>
  <si>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</si>
  <si>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</si>
  <si>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</si>
  <si>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</si>
  <si>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</si>
  <si>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</si>
  <si>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</si>
  <si>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</si>
  <si>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</si>
  <si>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</si>
  <si>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</si>
  <si>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</si>
  <si>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</si>
  <si>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</si>
  <si>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</si>
  <si>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</si>
  <si>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</si>
  <si>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</si>
  <si>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</si>
  <si>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</si>
  <si>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</si>
  <si>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</si>
  <si>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</si>
  <si>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</si>
  <si>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</si>
  <si>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</si>
  <si>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</si>
  <si>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</si>
  <si>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</si>
  <si>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</si>
  <si>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</si>
  <si>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</si>
  <si>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</si>
  <si>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</si>
  <si>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</si>
  <si>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</si>
  <si>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</si>
  <si>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</si>
  <si>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</si>
  <si>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</si>
  <si>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</si>
  <si>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</si>
  <si>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</si>
  <si>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</si>
  <si>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</si>
  <si>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</si>
  <si>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</si>
  <si>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</si>
  <si>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</si>
  <si>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</si>
  <si>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</si>
  <si>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</si>
  <si>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</si>
  <si>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</si>
  <si>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</si>
  <si>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</si>
  <si>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</si>
  <si>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</si>
  <si>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</si>
  <si>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</si>
  <si>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</si>
  <si>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</si>
  <si>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</si>
  <si>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</si>
  <si>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</si>
  <si>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</si>
  <si>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</si>
  <si>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</si>
  <si>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</si>
  <si>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</si>
  <si>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</si>
  <si>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</si>
  <si>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</si>
  <si>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</si>
  <si>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</si>
  <si>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</si>
  <si>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</si>
  <si>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</si>
  <si>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</si>
  <si>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</si>
  <si>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</si>
  <si>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</si>
  <si>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</si>
  <si>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</si>
  <si>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</si>
  <si>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</si>
  <si>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</si>
  <si>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</si>
  <si>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</si>
  <si>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</si>
  <si>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</si>
  <si>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</si>
  <si>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</si>
  <si>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</si>
  <si>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</si>
  <si>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</si>
  <si>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</si>
  <si>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</si>
  <si>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</si>
  <si>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</si>
  <si>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</si>
  <si>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</si>
  <si>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</si>
  <si>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</si>
  <si>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</si>
  <si>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</si>
  <si>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</si>
  <si>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</si>
  <si>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</si>
  <si>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</si>
  <si>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</si>
  <si>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</si>
  <si>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</si>
  <si>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</si>
  <si>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</si>
  <si>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</si>
  <si>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</si>
  <si>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</si>
  <si>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</si>
  <si>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</si>
  <si>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</si>
  <si>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</si>
  <si>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</si>
  <si>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</si>
  <si>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</si>
  <si>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</si>
  <si>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</si>
  <si>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</si>
  <si>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</si>
  <si>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</si>
  <si>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</si>
  <si>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</si>
  <si>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</si>
  <si>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</si>
  <si>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</si>
  <si>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</si>
  <si>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</si>
  <si>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</si>
  <si>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</si>
  <si>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</si>
  <si>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</si>
  <si>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</si>
  <si>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</si>
  <si>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</si>
  <si>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</si>
  <si>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</si>
  <si>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</si>
  <si>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</si>
  <si>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</si>
  <si>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</si>
  <si>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</si>
  <si>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</si>
  <si>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</si>
  <si>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</si>
  <si>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</si>
  <si>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</si>
  <si>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</si>
  <si>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</si>
  <si>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</si>
  <si>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</si>
  <si>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</si>
  <si>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</si>
  <si>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</si>
  <si>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</si>
  <si>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</si>
  <si>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</si>
  <si>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</si>
  <si>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</si>
  <si>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</si>
  <si>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</si>
  <si>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</si>
  <si>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</si>
  <si>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</si>
  <si>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</si>
  <si>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</si>
  <si>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</si>
  <si>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</si>
  <si>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</si>
  <si>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</si>
  <si>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</si>
  <si>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</si>
  <si>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</si>
  <si>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</si>
  <si>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</si>
  <si>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</si>
  <si>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</si>
  <si>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</si>
  <si>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</si>
  <si>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</si>
  <si>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</si>
  <si>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</si>
  <si>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</si>
  <si>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</si>
  <si>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</si>
  <si>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</si>
  <si>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</si>
  <si>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</si>
  <si>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</si>
  <si>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</si>
  <si>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</si>
  <si>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</si>
  <si>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</si>
  <si>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</si>
  <si>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</si>
  <si>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</si>
  <si>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</si>
  <si>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</si>
  <si>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</si>
  <si>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</si>
  <si>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</si>
  <si>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</si>
  <si>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</si>
  <si>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</si>
  <si>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</si>
  <si>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</si>
  <si>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</si>
  <si>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</si>
  <si>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</si>
  <si>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</si>
  <si>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</si>
  <si>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</si>
  <si>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</si>
  <si>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</si>
  <si>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</si>
  <si>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</si>
  <si>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</si>
  <si>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</si>
  <si>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</si>
  <si>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</si>
  <si>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</si>
  <si>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</si>
  <si>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</si>
  <si>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</si>
  <si>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</si>
  <si>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</si>
  <si>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</si>
  <si>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</si>
  <si>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</si>
  <si>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</si>
  <si>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</si>
  <si>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</si>
  <si>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</si>
  <si>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</si>
  <si>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</si>
  <si>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</si>
  <si>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</si>
  <si>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</si>
  <si>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</si>
  <si>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</si>
  <si>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</si>
  <si>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</si>
  <si>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</si>
  <si>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</si>
  <si>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</si>
  <si>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</si>
  <si>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</si>
  <si>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</si>
  <si>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</si>
  <si>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</si>
  <si>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</si>
  <si>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</si>
  <si>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</si>
  <si>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</si>
  <si>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</si>
  <si>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</si>
  <si>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</si>
  <si>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</si>
  <si>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</si>
  <si>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</si>
  <si>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</si>
  <si>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</si>
  <si>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</si>
  <si>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</si>
  <si>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</si>
  <si>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</si>
  <si>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</si>
  <si>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</si>
  <si>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</si>
  <si>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</si>
  <si>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</si>
  <si>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</si>
  <si>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</si>
  <si>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</si>
  <si>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</si>
  <si>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</si>
  <si>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</si>
  <si>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</si>
  <si>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</si>
  <si>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</si>
  <si>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</si>
  <si>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</si>
  <si>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</si>
  <si>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</si>
  <si>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</si>
  <si>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</si>
  <si>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</si>
  <si>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</si>
  <si>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</si>
  <si>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</si>
  <si>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</si>
  <si>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</si>
  <si>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</si>
  <si>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</si>
  <si>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</si>
  <si>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</si>
  <si>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</si>
  <si>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</si>
  <si>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</si>
  <si>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</si>
  <si>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</si>
  <si>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</si>
  <si>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</si>
  <si>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</si>
  <si>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</si>
  <si>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</si>
  <si>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</si>
  <si>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</si>
  <si>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</si>
  <si>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</si>
  <si>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</si>
  <si>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</si>
  <si>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</si>
  <si>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</si>
  <si>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</si>
  <si>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</si>
  <si>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</si>
  <si>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</si>
  <si>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</si>
  <si>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</si>
  <si>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</si>
  <si>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</si>
  <si>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</si>
  <si>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</si>
  <si>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</si>
  <si>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</si>
  <si>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</si>
  <si>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</si>
  <si>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</si>
  <si>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</si>
  <si>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</si>
  <si>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</si>
  <si>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</si>
  <si>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</si>
  <si>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</si>
  <si>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</si>
  <si>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</si>
  <si>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</si>
  <si>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</si>
  <si>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</si>
  <si>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</si>
  <si>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</si>
  <si>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</si>
  <si>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</si>
  <si>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</si>
  <si>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</si>
  <si>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</si>
  <si>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</si>
  <si>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</si>
  <si>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</si>
  <si>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</si>
  <si>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</si>
  <si>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</si>
  <si>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</si>
  <si>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</si>
  <si>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</si>
  <si>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</si>
  <si>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</si>
  <si>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</si>
  <si>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</si>
  <si>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</si>
  <si>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</si>
  <si>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</si>
  <si>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</si>
  <si>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</si>
  <si>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</si>
  <si>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</si>
  <si>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</si>
  <si>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</si>
  <si>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</si>
  <si>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</si>
  <si>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</si>
  <si>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</si>
  <si>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</si>
  <si>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</si>
  <si>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</si>
  <si>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</si>
  <si>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</si>
  <si>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</si>
  <si>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</si>
  <si>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</si>
  <si>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</si>
  <si>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</si>
  <si>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</si>
  <si>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</si>
  <si>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</si>
  <si>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</si>
  <si>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</si>
  <si>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</si>
  <si>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</si>
  <si>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</si>
  <si>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</si>
  <si>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</si>
  <si>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</si>
  <si>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</si>
  <si>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</si>
  <si>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</si>
  <si>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</si>
  <si>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</si>
  <si>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</si>
  <si>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</si>
  <si>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</si>
  <si>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</si>
  <si>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</si>
  <si>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</si>
  <si>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</si>
  <si>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</si>
  <si>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</si>
  <si>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</si>
  <si>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</si>
  <si>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</si>
  <si>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</si>
  <si>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</si>
  <si>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</si>
  <si>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</si>
  <si>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</si>
  <si>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</si>
  <si>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</si>
  <si>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</si>
  <si>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</si>
  <si>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</si>
  <si>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</si>
  <si>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</si>
  <si>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</si>
  <si>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</si>
  <si>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</si>
  <si>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</si>
  <si>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</si>
  <si>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</si>
  <si>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</si>
  <si>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</si>
  <si>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</si>
  <si>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</si>
  <si>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</si>
  <si>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</si>
  <si>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</si>
  <si>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</si>
  <si>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</si>
  <si>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</si>
  <si>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</si>
  <si>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</si>
  <si>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</si>
  <si>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</si>
  <si>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</si>
  <si>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</si>
  <si>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</si>
  <si>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</si>
  <si>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</si>
  <si>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</si>
  <si>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</si>
  <si>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</si>
  <si>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</si>
  <si>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</si>
  <si>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</si>
  <si>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</si>
  <si>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</si>
  <si>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</si>
  <si>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</si>
  <si>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</si>
  <si>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</si>
  <si>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</si>
  <si>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</si>
  <si>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</si>
  <si>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</si>
  <si>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</si>
  <si>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</si>
  <si>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</si>
  <si>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</si>
  <si>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</si>
  <si>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</si>
  <si>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</si>
  <si>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</si>
  <si>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</si>
  <si>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</si>
  <si>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</si>
  <si>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</si>
  <si>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</si>
  <si>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</si>
  <si>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</si>
  <si>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</si>
  <si>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</si>
  <si>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</si>
  <si>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</si>
  <si>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</si>
  <si>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</si>
  <si>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</si>
  <si>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</si>
  <si>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</si>
  <si>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</si>
  <si>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</si>
  <si>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</si>
  <si>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</si>
  <si>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</si>
  <si>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</si>
  <si>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</si>
  <si>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</si>
  <si>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</si>
  <si>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</si>
  <si>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</si>
  <si>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</si>
  <si>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</si>
  <si>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</si>
  <si>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</si>
  <si>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</si>
  <si>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</si>
  <si>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</si>
  <si>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</si>
  <si>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</si>
  <si>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</si>
  <si>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</si>
  <si>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</si>
  <si>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</si>
  <si>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</si>
  <si>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</si>
  <si>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</si>
  <si>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</si>
  <si>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</si>
  <si>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</si>
  <si>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</si>
  <si>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</si>
  <si>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</si>
  <si>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</si>
  <si>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</si>
  <si>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</si>
  <si>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</si>
  <si>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</si>
  <si>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</si>
  <si>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</si>
  <si>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</si>
  <si>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</si>
  <si>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</si>
  <si>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</si>
  <si>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</si>
  <si>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</si>
  <si>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</si>
  <si>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</si>
  <si>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</si>
  <si>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</si>
  <si>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</si>
  <si>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</si>
  <si>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</si>
  <si>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</si>
  <si>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</si>
  <si>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</si>
  <si>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</si>
  <si>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</si>
  <si>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</si>
  <si>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</si>
  <si>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</si>
  <si>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</si>
  <si>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</si>
  <si>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</si>
  <si>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</si>
  <si>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</si>
  <si>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</si>
  <si>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</si>
  <si>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</si>
  <si>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</si>
  <si>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</si>
  <si>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</si>
  <si>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</si>
  <si>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</si>
  <si>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</si>
  <si>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</si>
  <si>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</si>
  <si>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</si>
  <si>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</si>
  <si>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</si>
  <si>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</si>
  <si>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</si>
  <si>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</si>
  <si>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</si>
  <si>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</si>
  <si>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</si>
  <si>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</si>
  <si>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</si>
  <si>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</si>
  <si>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</si>
  <si>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</si>
  <si>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</si>
  <si>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</si>
  <si>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</si>
  <si>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</si>
  <si>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</si>
  <si>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</si>
  <si>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</si>
  <si>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</si>
  <si>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</si>
  <si>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</si>
  <si>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</si>
  <si>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</si>
  <si>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</si>
  <si>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</si>
  <si>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</si>
  <si>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</si>
  <si>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</si>
  <si>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</si>
  <si>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</si>
  <si>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</si>
  <si>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</si>
  <si>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</si>
  <si>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</si>
  <si>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</si>
  <si>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</si>
  <si>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</si>
  <si>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</si>
  <si>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</si>
  <si>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</si>
  <si>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</si>
  <si>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</si>
  <si>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</si>
  <si>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</si>
  <si>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</si>
  <si>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</si>
  <si>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</si>
  <si>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</si>
  <si>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</si>
  <si>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</si>
  <si>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</si>
  <si>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</si>
  <si>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</si>
  <si>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</si>
  <si>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</si>
  <si>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</si>
  <si>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</si>
  <si>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</si>
  <si>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</si>
  <si>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</si>
  <si>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</si>
  <si>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</si>
  <si>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</si>
  <si>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</si>
  <si>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</si>
  <si>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</si>
  <si>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</si>
  <si>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</si>
  <si>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</si>
  <si>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</si>
  <si>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</si>
  <si>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</si>
  <si>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</si>
  <si>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</si>
  <si>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</si>
  <si>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</si>
  <si>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</si>
  <si>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</si>
  <si>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</si>
  <si>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</si>
  <si>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</si>
  <si>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</si>
  <si>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</si>
  <si>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</si>
  <si>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</si>
  <si>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</si>
  <si>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</si>
  <si>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</si>
  <si>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</si>
  <si>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</si>
  <si>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</si>
  <si>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</si>
  <si>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</si>
  <si>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</si>
  <si>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</si>
  <si>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</si>
  <si>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</si>
  <si>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</si>
  <si>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</si>
  <si>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</si>
  <si>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</si>
  <si>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</si>
  <si>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</si>
  <si>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</si>
  <si>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</si>
  <si>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</si>
  <si>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</si>
  <si>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</si>
  <si>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</si>
  <si>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</si>
  <si>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</si>
  <si>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</si>
  <si>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</si>
  <si>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</si>
  <si>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</si>
  <si>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</si>
  <si>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</si>
  <si>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</si>
  <si>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</si>
  <si>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</si>
  <si>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</si>
  <si>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</si>
  <si>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</si>
  <si>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</si>
  <si>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</si>
  <si>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</si>
  <si>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</si>
  <si>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</si>
  <si>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</si>
  <si>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</si>
  <si>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</si>
  <si>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</si>
  <si>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</si>
  <si>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</si>
  <si>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</si>
  <si>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</si>
  <si>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</si>
  <si>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</si>
  <si>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</si>
  <si>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</si>
  <si>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</si>
  <si>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</si>
  <si>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</si>
  <si>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</si>
  <si>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</si>
  <si>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</si>
  <si>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</si>
  <si>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</si>
  <si>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</si>
  <si>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</si>
  <si>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</si>
  <si>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</si>
  <si>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</si>
  <si>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</si>
  <si>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</si>
  <si>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</si>
  <si>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</si>
  <si>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</si>
  <si>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</si>
  <si>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</si>
  <si>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</si>
  <si>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</si>
  <si>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</si>
  <si>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</si>
  <si>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</si>
  <si>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</si>
  <si>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</si>
  <si>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</si>
  <si>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</si>
  <si>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</si>
  <si>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</si>
  <si>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</si>
  <si>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</si>
  <si>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</si>
  <si>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</si>
  <si>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</si>
  <si>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</si>
  <si>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</si>
  <si>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</si>
  <si>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</si>
  <si>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</si>
  <si>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</si>
  <si>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</si>
  <si>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</si>
  <si>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</si>
  <si>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</si>
  <si>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</si>
  <si>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</si>
  <si>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</si>
  <si>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</si>
  <si>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</si>
  <si>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</si>
  <si>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</si>
  <si>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</si>
  <si>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</si>
  <si>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</si>
  <si>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</si>
  <si>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</si>
  <si>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</si>
  <si>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</si>
  <si>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</si>
  <si>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</si>
  <si>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</si>
  <si>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</si>
  <si>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</si>
  <si>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</si>
  <si>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</si>
  <si>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</si>
  <si>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</si>
  <si>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</si>
  <si>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</si>
  <si>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</si>
  <si>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</si>
  <si>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</si>
  <si>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</si>
  <si>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</si>
  <si>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</si>
  <si>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</si>
  <si>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</si>
  <si>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</si>
  <si>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</si>
  <si>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</si>
  <si>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</si>
  <si>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</si>
  <si>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</si>
  <si>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</si>
  <si>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</si>
  <si>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</si>
  <si>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</si>
  <si>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</si>
  <si>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</si>
  <si>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</si>
  <si>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</si>
  <si>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</si>
  <si>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</si>
  <si>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</si>
  <si>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</si>
  <si>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</si>
  <si>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</si>
  <si>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</si>
  <si>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</si>
  <si>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</si>
  <si>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</si>
  <si>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</si>
  <si>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</si>
  <si>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</si>
  <si>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</si>
  <si>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</si>
  <si>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</si>
  <si>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</si>
  <si>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</si>
  <si>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</si>
  <si>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</si>
  <si>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</si>
  <si>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</si>
  <si>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</si>
  <si>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</si>
  <si>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</si>
  <si>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</si>
  <si>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</si>
  <si>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</si>
  <si>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</si>
  <si>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</si>
  <si>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</si>
  <si>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</si>
  <si>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</si>
  <si>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</si>
  <si>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</si>
  <si>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</si>
  <si>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</si>
  <si>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</si>
  <si>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</si>
  <si>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</si>
  <si>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</si>
  <si>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</si>
  <si>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</si>
  <si>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</si>
  <si>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</si>
  <si>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</si>
  <si>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</si>
  <si>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</si>
  <si>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</si>
  <si>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</si>
  <si>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</si>
  <si>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</si>
  <si>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</si>
  <si>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</si>
  <si>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</si>
  <si>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</si>
  <si>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</si>
  <si>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</si>
  <si>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</si>
  <si>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</si>
  <si>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</si>
  <si>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</si>
  <si>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</si>
  <si>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</si>
  <si>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</si>
  <si>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</si>
  <si>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</si>
  <si>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</si>
  <si>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</si>
  <si>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</si>
  <si>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</si>
  <si>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</si>
  <si>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</si>
  <si>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</si>
  <si>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</si>
  <si>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</si>
  <si>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</si>
  <si>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</si>
  <si>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</si>
  <si>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</si>
  <si>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</si>
  <si>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</si>
  <si>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</si>
  <si>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</si>
  <si>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</si>
  <si>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</si>
  <si>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</si>
  <si>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</si>
  <si>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</si>
  <si>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</si>
  <si>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</si>
  <si>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</si>
  <si>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</si>
  <si>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</si>
  <si>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</si>
  <si>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</si>
  <si>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</si>
  <si>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</si>
  <si>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</si>
  <si>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</si>
  <si>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</si>
  <si>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</si>
  <si>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</si>
  <si>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</si>
  <si>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</si>
  <si>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</si>
  <si>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</si>
  <si>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</si>
  <si>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</si>
  <si>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</si>
  <si>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</si>
  <si>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</si>
  <si>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</si>
  <si>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</si>
  <si>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</si>
  <si>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</si>
  <si>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</si>
  <si>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</si>
  <si>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</si>
  <si>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</si>
  <si>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</si>
  <si>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</si>
  <si>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</si>
  <si>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</si>
  <si>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</si>
  <si>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</si>
  <si>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</si>
  <si>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</si>
  <si>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</si>
  <si>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</si>
  <si>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</si>
  <si>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</si>
  <si>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</si>
  <si>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</si>
  <si>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</si>
  <si>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</si>
  <si>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</si>
  <si>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</si>
  <si>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</si>
  <si>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</si>
  <si>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</si>
  <si>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</si>
  <si>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</si>
  <si>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</si>
  <si>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</si>
  <si>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</si>
  <si>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</si>
  <si>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</si>
  <si>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</si>
  <si>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</si>
  <si>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</si>
  <si>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</si>
  <si>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</si>
  <si>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</si>
  <si>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</si>
  <si>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</si>
  <si>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</si>
  <si>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</si>
  <si>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</si>
  <si>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</si>
  <si>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</si>
  <si>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</si>
  <si>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</si>
  <si>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</si>
  <si>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</si>
  <si>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</si>
  <si>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</si>
  <si>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</si>
  <si>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</si>
  <si>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</si>
  <si>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</si>
  <si>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</si>
  <si>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</si>
  <si>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</si>
  <si>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</si>
  <si>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</si>
  <si>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</si>
  <si>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</si>
  <si>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</si>
  <si>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</si>
  <si>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</si>
  <si>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</si>
  <si>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</si>
  <si>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</si>
  <si>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</si>
  <si>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</si>
  <si>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</si>
  <si>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</si>
  <si>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</si>
  <si>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</si>
  <si>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</si>
  <si>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</si>
  <si>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</si>
  <si>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</si>
  <si>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</si>
  <si>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</si>
  <si>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</si>
  <si>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</si>
  <si>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</si>
  <si>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</si>
  <si>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</si>
  <si>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</si>
  <si>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</si>
  <si>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</si>
  <si>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</si>
  <si>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</si>
  <si>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</si>
  <si>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</si>
  <si>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</si>
  <si>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</si>
  <si>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</si>
  <si>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</si>
  <si>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</si>
  <si>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</si>
  <si>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</si>
  <si>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</si>
  <si>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</si>
  <si>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</si>
  <si>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</si>
  <si>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</si>
  <si>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</si>
  <si>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</si>
  <si>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</si>
  <si>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</si>
  <si>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</si>
  <si>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</si>
  <si>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</si>
  <si>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</si>
  <si>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</si>
  <si>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</si>
  <si>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</si>
  <si>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</si>
  <si>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</si>
  <si>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</si>
  <si>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</si>
  <si>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</si>
  <si>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</si>
  <si>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</si>
  <si>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</si>
  <si>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</si>
  <si>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</si>
  <si>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</si>
  <si>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</si>
  <si>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</si>
  <si>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</si>
  <si>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</si>
  <si>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</si>
  <si>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</si>
  <si>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</si>
  <si>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</si>
  <si>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</si>
  <si>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</si>
  <si>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</si>
  <si>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</si>
  <si>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</si>
  <si>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</si>
  <si>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</si>
  <si>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</si>
  <si>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</si>
  <si>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</si>
  <si>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</si>
  <si>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</si>
  <si>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</si>
  <si>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</si>
  <si>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</si>
  <si>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</si>
  <si>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</si>
  <si>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</si>
  <si>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</si>
  <si>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</si>
  <si>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</si>
  <si>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</si>
  <si>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</si>
  <si>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</si>
  <si>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</si>
  <si>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</si>
  <si>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</si>
  <si>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</si>
  <si>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</si>
  <si>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</si>
  <si>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</si>
  <si>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</si>
  <si>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</si>
  <si>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</si>
  <si>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</si>
  <si>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</si>
  <si>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</si>
  <si>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</si>
  <si>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</si>
  <si>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</si>
  <si>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</si>
  <si>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</si>
  <si>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</si>
  <si>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</si>
  <si>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</si>
  <si>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</si>
  <si>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</si>
  <si>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</si>
  <si>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</si>
  <si>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</si>
  <si>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</si>
  <si>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</si>
  <si>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</si>
  <si>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</si>
  <si>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</si>
  <si>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</si>
  <si>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</si>
  <si>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</si>
  <si>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</si>
  <si>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</si>
  <si>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</si>
  <si>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</si>
  <si>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</si>
  <si>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</si>
  <si>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</si>
  <si>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</si>
  <si>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</si>
  <si>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</si>
  <si>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</si>
  <si>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</si>
  <si>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</si>
  <si>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</si>
  <si>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</si>
  <si>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</si>
  <si>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</si>
  <si>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</si>
  <si>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</si>
  <si>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</si>
  <si>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</si>
  <si>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</si>
  <si>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</si>
  <si>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</si>
  <si>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</si>
  <si>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</si>
  <si>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</si>
  <si>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</si>
  <si>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</si>
  <si>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</si>
  <si>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</si>
  <si>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</si>
  <si>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</si>
  <si>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</si>
  <si>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</si>
  <si>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</si>
  <si>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</si>
  <si>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</si>
  <si>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</si>
  <si>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</si>
  <si>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</si>
  <si>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</si>
  <si>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</si>
  <si>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</si>
  <si>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</si>
  <si>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</si>
  <si>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</si>
  <si>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</si>
  <si>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</si>
  <si>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</si>
  <si>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</si>
  <si>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</si>
  <si>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</si>
  <si>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</si>
  <si>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</si>
  <si>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</si>
  <si>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</si>
  <si>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</si>
  <si>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</si>
  <si>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</si>
  <si>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</si>
  <si>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</si>
  <si>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</si>
  <si>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</si>
  <si>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</si>
  <si>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</si>
  <si>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</si>
  <si>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</si>
  <si>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</si>
  <si>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</si>
  <si>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</si>
  <si>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</si>
  <si>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</si>
  <si>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</si>
  <si>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</si>
  <si>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</si>
  <si>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</si>
  <si>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</si>
  <si>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</si>
  <si>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</si>
  <si>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</si>
  <si>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</si>
  <si>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</si>
  <si>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</si>
  <si>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</si>
  <si>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</si>
  <si>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</si>
  <si>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</si>
  <si>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</si>
  <si>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</si>
  <si>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</si>
  <si>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</si>
  <si>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</si>
  <si>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</si>
  <si>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</si>
  <si>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</si>
  <si>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</si>
  <si>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</si>
  <si>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</si>
  <si>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</si>
  <si>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</si>
  <si>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</si>
  <si>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</si>
  <si>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</si>
  <si>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</si>
  <si>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</si>
  <si>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</si>
  <si>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</si>
  <si>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</si>
  <si>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</si>
  <si>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</si>
  <si>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</si>
  <si>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</si>
  <si>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</si>
  <si>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</si>
  <si>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</si>
  <si>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</si>
  <si>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</si>
  <si>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</si>
  <si>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</si>
  <si>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</si>
  <si>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</si>
  <si>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</si>
  <si>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</si>
  <si>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</si>
  <si>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</si>
  <si>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</si>
  <si>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</si>
  <si>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</si>
  <si>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</si>
  <si>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</si>
  <si>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</si>
  <si>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</si>
  <si>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</si>
  <si>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</si>
  <si>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</si>
  <si>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</si>
  <si>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</si>
  <si>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</si>
  <si>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</si>
  <si>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</si>
  <si>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</si>
  <si>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</si>
  <si>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</si>
  <si>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</si>
  <si>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</si>
  <si>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</si>
  <si>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</si>
  <si>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</si>
  <si>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</si>
  <si>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</si>
  <si>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</si>
  <si>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</si>
  <si>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</si>
  <si>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</si>
  <si>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</si>
  <si>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</si>
  <si>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</si>
  <si>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</si>
  <si>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</si>
  <si>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</si>
  <si>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</si>
  <si>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</si>
  <si>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</si>
  <si>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</si>
  <si>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</si>
  <si>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</si>
  <si>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</si>
  <si>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</si>
  <si>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</si>
  <si>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</si>
  <si>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</si>
  <si>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</si>
  <si>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</si>
  <si>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</si>
  <si>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</si>
  <si>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</si>
  <si>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</si>
  <si>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</si>
  <si>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</si>
  <si>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</si>
  <si>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</si>
  <si>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</si>
  <si>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</si>
  <si>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</si>
  <si>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</si>
  <si>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</si>
  <si>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</si>
  <si>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</si>
  <si>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</si>
  <si>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</si>
  <si>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</si>
  <si>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</si>
  <si>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</si>
  <si>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</si>
  <si>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</si>
  <si>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</si>
  <si>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</si>
  <si>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</si>
  <si>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</si>
  <si>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</si>
  <si>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</si>
  <si>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</si>
  <si>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</si>
  <si>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</si>
  <si>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</si>
  <si>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</si>
  <si>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</si>
  <si>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</si>
  <si>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</si>
  <si>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</si>
  <si>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</si>
  <si>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</si>
  <si>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</si>
  <si>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</si>
  <si>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</si>
  <si>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</si>
  <si>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</si>
  <si>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</si>
  <si>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</si>
  <si>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</si>
  <si>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</si>
  <si>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</si>
  <si>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</si>
  <si>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</si>
  <si>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</si>
  <si>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</si>
  <si>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</si>
  <si>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</si>
  <si>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</si>
  <si>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</si>
  <si>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</si>
  <si>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</si>
  <si>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</si>
  <si>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</si>
  <si>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</si>
  <si>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</si>
  <si>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</si>
  <si>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</si>
  <si>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</si>
  <si>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</si>
  <si>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</si>
  <si>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</si>
  <si>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</si>
  <si>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</si>
  <si>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</si>
  <si>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</si>
  <si>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</si>
  <si>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</si>
  <si>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</si>
  <si>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</si>
  <si>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</si>
  <si>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</si>
  <si>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</si>
  <si>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</si>
  <si>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</si>
  <si>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</si>
  <si>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</si>
  <si>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</si>
  <si>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</si>
  <si>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</si>
  <si>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</si>
  <si>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</si>
  <si>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</si>
  <si>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</si>
  <si>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</si>
  <si>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</si>
  <si>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</si>
  <si>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</si>
  <si>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</si>
  <si>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</si>
  <si>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</si>
  <si>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</si>
  <si>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</si>
  <si>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</si>
  <si>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</si>
  <si>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</si>
  <si>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</si>
  <si>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</si>
  <si>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</si>
  <si>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</si>
  <si>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</si>
  <si>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</si>
  <si>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</si>
  <si>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</si>
  <si>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</si>
  <si>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</si>
  <si>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</si>
  <si>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</si>
  <si>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</si>
  <si>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</si>
  <si>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</si>
  <si>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</si>
  <si>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</si>
  <si>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</si>
  <si>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</si>
  <si>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</si>
  <si>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</si>
  <si>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</si>
  <si>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</si>
  <si>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</si>
  <si>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</si>
  <si>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</si>
  <si>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</si>
  <si>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</si>
  <si>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</si>
  <si>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</si>
  <si>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</si>
  <si>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</si>
  <si>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</si>
  <si>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</si>
  <si>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</si>
  <si>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</si>
  <si>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</si>
  <si>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</si>
  <si>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</si>
  <si>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</si>
  <si>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</si>
  <si>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</si>
  <si>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</si>
  <si>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</si>
  <si>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</si>
  <si>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</si>
  <si>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</si>
  <si>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</si>
  <si>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</si>
  <si>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</si>
  <si>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</si>
  <si>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</si>
  <si>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</si>
  <si>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</si>
  <si>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</si>
  <si>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</si>
  <si>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</si>
  <si>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</si>
  <si>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</si>
  <si>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</si>
  <si>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</si>
  <si>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</si>
  <si>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</si>
  <si>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</si>
  <si>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</si>
  <si>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</si>
  <si>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</si>
  <si>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</si>
  <si>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</si>
  <si>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</si>
  <si>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</si>
  <si>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</si>
  <si>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</si>
  <si>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</si>
  <si>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</si>
  <si>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</si>
  <si>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</si>
  <si>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</si>
  <si>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</si>
  <si>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</si>
  <si>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</si>
  <si>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</si>
  <si>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</si>
  <si>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</si>
  <si>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</si>
  <si>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</si>
  <si>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</si>
  <si>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</si>
  <si>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</si>
  <si>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</si>
  <si>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</si>
  <si>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</si>
  <si>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</si>
  <si>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</si>
  <si>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</si>
  <si>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</si>
  <si>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</si>
  <si>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</si>
  <si>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</si>
  <si>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</si>
  <si>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</si>
  <si>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</si>
  <si>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</si>
  <si>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</si>
  <si>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</si>
  <si>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</si>
  <si>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</si>
  <si>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</si>
  <si>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</si>
  <si>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</si>
  <si>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</si>
  <si>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</si>
  <si>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</si>
  <si>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</si>
  <si>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</si>
  <si>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</si>
  <si>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</si>
  <si>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</si>
  <si>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</si>
  <si>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</si>
  <si>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</si>
  <si>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</si>
  <si>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</si>
  <si>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</si>
  <si>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</si>
  <si>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</si>
  <si>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</si>
  <si>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</si>
  <si>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</si>
  <si>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</si>
  <si>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</si>
  <si>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</si>
  <si>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</si>
  <si>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</si>
  <si>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</si>
  <si>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</si>
  <si>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</si>
  <si>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</si>
  <si>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</si>
  <si>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</si>
  <si>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</si>
  <si>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</si>
  <si>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</si>
  <si>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</si>
  <si>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</si>
  <si>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</si>
  <si>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</si>
  <si>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</si>
  <si>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</si>
  <si>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</si>
  <si>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</si>
  <si>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</si>
  <si>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</si>
  <si>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</si>
  <si>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</si>
  <si>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</si>
  <si>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</si>
  <si>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</si>
  <si>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</si>
  <si>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</si>
  <si>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</si>
  <si>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</si>
  <si>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</si>
  <si>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</si>
  <si>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</si>
  <si>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</si>
  <si>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</si>
  <si>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</si>
  <si>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</si>
  <si>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</si>
  <si>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</si>
  <si>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</si>
  <si>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</si>
  <si>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</si>
  <si>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</si>
  <si>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</si>
  <si>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</si>
  <si>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</si>
  <si>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</si>
  <si>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</si>
  <si>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</si>
  <si>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</si>
  <si>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</si>
  <si>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</si>
  <si>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</si>
  <si>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</si>
  <si>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</si>
  <si>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</si>
  <si>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</si>
  <si>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</si>
  <si>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</si>
  <si>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</si>
  <si>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</si>
  <si>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</si>
  <si>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</si>
  <si>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</si>
  <si>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</si>
  <si>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</si>
  <si>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</si>
  <si>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</si>
  <si>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</si>
  <si>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</si>
  <si>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</si>
  <si>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</si>
  <si>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</si>
  <si>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</si>
  <si>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</si>
  <si>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</si>
  <si>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</si>
  <si>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</si>
  <si>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</si>
  <si>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</si>
  <si>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</si>
  <si>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</si>
  <si>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</si>
  <si>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</si>
  <si>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</si>
  <si>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</si>
  <si>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</si>
  <si>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</si>
  <si>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</si>
  <si>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</si>
  <si>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</si>
  <si>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</si>
  <si>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</si>
  <si>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</si>
  <si>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</si>
  <si>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</si>
  <si>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</si>
  <si>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</si>
  <si>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</si>
  <si>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</si>
  <si>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</si>
  <si>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</si>
  <si>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</si>
  <si>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</si>
  <si>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</si>
  <si>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</si>
  <si>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</si>
  <si>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</si>
  <si>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</si>
  <si>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</si>
  <si>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</si>
  <si>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</si>
  <si>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</si>
  <si>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</si>
  <si>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</si>
  <si>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</si>
  <si>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</si>
  <si>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</si>
  <si>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</si>
  <si>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</si>
  <si>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</si>
  <si>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</si>
  <si>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</si>
  <si>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</si>
  <si>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</si>
  <si>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</si>
  <si>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</si>
  <si>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</si>
  <si>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</si>
  <si>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</si>
  <si>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</si>
  <si>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</si>
  <si>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</si>
  <si>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</si>
  <si>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</si>
  <si>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</si>
  <si>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</si>
  <si>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</si>
  <si>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</si>
  <si>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</si>
  <si>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</si>
  <si>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</si>
  <si>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</si>
  <si>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</si>
  <si>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</si>
  <si>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</si>
  <si>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</si>
  <si>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</si>
  <si>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</si>
  <si>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</si>
  <si>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</si>
  <si>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</si>
  <si>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</si>
  <si>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</si>
  <si>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</si>
  <si>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</si>
  <si>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</si>
  <si>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</si>
  <si>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</si>
  <si>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</si>
  <si>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</si>
  <si>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</si>
  <si>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</si>
  <si>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</si>
  <si>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</si>
  <si>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</si>
  <si>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</si>
  <si>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</si>
  <si>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</si>
  <si>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</si>
  <si>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</si>
  <si>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</si>
  <si>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</si>
  <si>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</si>
  <si>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</si>
  <si>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</si>
  <si>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</si>
  <si>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</si>
  <si>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</si>
  <si>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</si>
  <si>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</si>
  <si>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</si>
  <si>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</si>
  <si>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</si>
  <si>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</si>
  <si>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</si>
  <si>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</si>
  <si>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</si>
  <si>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</si>
  <si>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</si>
  <si>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</si>
  <si>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</si>
  <si>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</si>
  <si>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</si>
  <si>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</si>
  <si>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</si>
  <si>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</si>
  <si>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</si>
  <si>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</si>
  <si>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</si>
  <si>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</si>
  <si>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</si>
  <si>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</si>
  <si>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</si>
  <si>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</si>
  <si>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</si>
  <si>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</si>
  <si>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</si>
  <si>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</si>
  <si>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</si>
  <si>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</si>
  <si>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</si>
  <si>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</si>
  <si>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</si>
  <si>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</si>
  <si>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</si>
  <si>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</si>
  <si>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</si>
  <si>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</si>
  <si>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</si>
  <si>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</si>
  <si>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</si>
  <si>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</si>
  <si>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</si>
  <si>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</si>
  <si>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</si>
  <si>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</si>
  <si>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</si>
  <si>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</si>
  <si>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</si>
  <si>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</si>
  <si>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</si>
  <si>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</si>
  <si>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</si>
  <si>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</si>
  <si>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</si>
  <si>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</si>
  <si>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</si>
  <si>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</si>
  <si>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</si>
  <si>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</si>
  <si>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</si>
  <si>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</si>
  <si>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</si>
  <si>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</si>
  <si>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</si>
  <si>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</si>
  <si>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</si>
  <si>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</si>
  <si>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</si>
  <si>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</si>
  <si>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</si>
  <si>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</si>
  <si>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</si>
  <si>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</si>
  <si>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</si>
  <si>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</si>
  <si>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</si>
  <si>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</si>
  <si>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</si>
  <si>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</si>
  <si>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</si>
  <si>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</si>
  <si>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</si>
  <si>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</si>
  <si>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</si>
  <si>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</si>
  <si>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</si>
  <si>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</si>
  <si>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</si>
  <si>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</si>
  <si>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</si>
  <si>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</si>
  <si>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</si>
  <si>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</si>
  <si>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</si>
  <si>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</si>
  <si>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</si>
  <si>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</si>
  <si>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</si>
  <si>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</si>
  <si>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</si>
  <si>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</si>
  <si>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</si>
  <si>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</si>
  <si>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</si>
  <si>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</si>
  <si>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</si>
  <si>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</si>
  <si>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</si>
  <si>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</si>
  <si>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</si>
  <si>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</si>
  <si>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</si>
  <si>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</si>
  <si>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</si>
  <si>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</si>
  <si>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</si>
  <si>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</si>
  <si>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</si>
  <si>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</si>
  <si>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</si>
  <si>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</si>
  <si>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</si>
  <si>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</si>
  <si>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</si>
  <si>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</si>
  <si>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</si>
  <si>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</si>
  <si>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</si>
  <si>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</si>
  <si>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</si>
  <si>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</si>
  <si>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</si>
  <si>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</si>
  <si>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</si>
  <si>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</si>
  <si>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</si>
  <si>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</si>
  <si>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</si>
  <si>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</si>
  <si>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</si>
  <si>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</si>
  <si>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</si>
  <si>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</si>
  <si>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</si>
  <si>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</si>
  <si>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</si>
  <si>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</si>
  <si>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</si>
  <si>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</si>
  <si>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</si>
  <si>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</si>
  <si>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</si>
  <si>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</si>
  <si>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</si>
  <si>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</si>
  <si>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</si>
  <si>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</si>
  <si>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</si>
  <si>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</si>
  <si>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</si>
  <si>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</si>
  <si>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</si>
  <si>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</si>
  <si>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</si>
  <si>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</si>
  <si>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</si>
  <si>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</si>
  <si>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</si>
  <si>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</si>
  <si>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</si>
  <si>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</si>
  <si>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</si>
  <si>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</si>
  <si>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</si>
  <si>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</si>
  <si>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</si>
  <si>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</si>
  <si>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</si>
  <si>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</si>
  <si>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</si>
  <si>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</si>
  <si>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</si>
  <si>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</si>
  <si>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</si>
  <si>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</si>
  <si>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</si>
  <si>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</si>
  <si>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</si>
  <si>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</si>
  <si>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</si>
  <si>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</si>
  <si>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</si>
  <si>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</si>
  <si>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</si>
  <si>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</si>
  <si>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</si>
  <si>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</si>
  <si>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</si>
  <si>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</si>
  <si>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</si>
  <si>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</si>
  <si>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</si>
  <si>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</si>
  <si>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</si>
  <si>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</si>
  <si>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</si>
  <si>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</si>
  <si>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</si>
  <si>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</si>
  <si>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</si>
  <si>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</si>
  <si>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</si>
  <si>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</si>
  <si>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</si>
  <si>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</si>
  <si>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</si>
  <si>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</si>
  <si>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</si>
  <si>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</si>
  <si>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</si>
  <si>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</si>
  <si>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</si>
  <si>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</si>
  <si>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</si>
  <si>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</si>
  <si>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</si>
  <si>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</si>
  <si>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</si>
  <si>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</si>
  <si>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</si>
  <si>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</si>
  <si>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</si>
  <si>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</si>
  <si>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</si>
  <si>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</si>
  <si>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</si>
  <si>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</si>
  <si>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</si>
  <si>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</si>
  <si>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</si>
  <si>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</si>
  <si>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</si>
  <si>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</si>
  <si>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</si>
  <si>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</si>
  <si>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</si>
  <si>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</si>
  <si>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</si>
  <si>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</si>
  <si>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</si>
  <si>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</si>
  <si>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</si>
  <si>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</si>
  <si>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</si>
  <si>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</si>
  <si>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</si>
  <si>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</si>
  <si>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</si>
  <si>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</si>
  <si>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</si>
  <si>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</si>
  <si>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</si>
  <si>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</si>
  <si>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</si>
  <si>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</si>
  <si>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</si>
  <si>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</si>
  <si>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</si>
  <si>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</si>
  <si>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</si>
  <si>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</si>
  <si>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</si>
  <si>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</si>
  <si>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</si>
  <si>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</si>
  <si>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</si>
  <si>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</si>
  <si>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</si>
  <si>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</si>
  <si>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</si>
  <si>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</si>
  <si>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</si>
  <si>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</si>
  <si>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</si>
  <si>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</si>
  <si>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</si>
  <si>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</si>
  <si>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</si>
  <si>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</si>
  <si>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</si>
  <si>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</si>
  <si>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</si>
  <si>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</si>
  <si>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</si>
  <si>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</si>
  <si>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</si>
  <si>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</si>
  <si>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</si>
  <si>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</si>
  <si>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</si>
  <si>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</si>
  <si>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</si>
  <si>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</si>
  <si>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</si>
  <si>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</si>
  <si>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</si>
  <si>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</si>
  <si>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</si>
  <si>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</si>
  <si>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</si>
  <si>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</si>
  <si>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</si>
  <si>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</si>
  <si>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</si>
  <si>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</si>
  <si>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</si>
  <si>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</si>
  <si>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</si>
  <si>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</si>
  <si>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</si>
  <si>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</si>
  <si>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</si>
  <si>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</si>
  <si>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</si>
  <si>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</si>
  <si>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</si>
  <si>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</si>
  <si>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</si>
  <si>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</si>
  <si>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</si>
  <si>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</si>
  <si>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</si>
  <si>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</si>
  <si>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</si>
  <si>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</si>
  <si>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</si>
  <si>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</si>
  <si>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</si>
  <si>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</si>
  <si>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</si>
  <si>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</si>
  <si>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</si>
  <si>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</si>
  <si>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</si>
  <si>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</si>
  <si>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</si>
  <si>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</si>
  <si>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</si>
  <si>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</si>
  <si>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</si>
  <si>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</si>
  <si>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</si>
  <si>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</si>
  <si>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</si>
  <si>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</si>
  <si>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</si>
  <si>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</si>
  <si>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</si>
  <si>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</si>
  <si>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</si>
  <si>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</si>
  <si>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</si>
  <si>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</si>
  <si>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</si>
  <si>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</si>
  <si>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</si>
  <si>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</si>
  <si>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</si>
  <si>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</si>
  <si>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</si>
  <si>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</si>
  <si>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</si>
  <si>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</si>
  <si>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</si>
  <si>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</si>
  <si>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</si>
  <si>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</si>
  <si>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</si>
  <si>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</si>
  <si>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</si>
  <si>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</si>
  <si>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</si>
  <si>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</si>
  <si>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</si>
  <si>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</si>
  <si>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</si>
  <si>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</si>
  <si>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</si>
  <si>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</si>
  <si>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</si>
  <si>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</si>
  <si>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</si>
  <si>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</si>
  <si>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</si>
  <si>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</si>
  <si>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</si>
  <si>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</si>
  <si>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</si>
  <si>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</si>
  <si>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</si>
  <si>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</si>
  <si>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</si>
  <si>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</si>
  <si>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</si>
  <si>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</si>
  <si>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</si>
  <si>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</si>
  <si>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</si>
  <si>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</si>
  <si>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</si>
  <si>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</si>
  <si>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</si>
  <si>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</si>
  <si>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</si>
  <si>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</si>
  <si>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</si>
  <si>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</si>
  <si>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</si>
  <si>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</si>
  <si>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</si>
  <si>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</si>
  <si>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</si>
  <si>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</si>
  <si>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</si>
  <si>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</si>
  <si>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</si>
  <si>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</si>
  <si>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</si>
  <si>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</si>
  <si>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</si>
  <si>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</si>
  <si>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</si>
  <si>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</si>
  <si>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</si>
  <si>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</si>
  <si>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</si>
  <si>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</si>
  <si>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</si>
  <si>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</si>
  <si>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</si>
  <si>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</si>
  <si>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</si>
  <si>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</si>
  <si>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</si>
  <si>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</si>
  <si>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</si>
  <si>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</si>
  <si>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</si>
  <si>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</si>
  <si>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</si>
  <si>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</si>
  <si>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</si>
  <si>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</si>
  <si>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</si>
  <si>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</si>
  <si>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</si>
  <si>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</si>
  <si>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</si>
  <si>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</si>
  <si>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</si>
  <si>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</si>
  <si>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</si>
  <si>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</si>
  <si>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</si>
  <si>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</si>
  <si>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</si>
  <si>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</si>
  <si>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</si>
  <si>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</si>
  <si>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</si>
  <si>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</si>
  <si>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</si>
  <si>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</si>
  <si>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</si>
  <si>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</si>
  <si>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</si>
  <si>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</si>
  <si>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</si>
  <si>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</si>
  <si>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</si>
  <si>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</si>
  <si>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</si>
  <si>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</si>
  <si>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</si>
  <si>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</si>
  <si>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</si>
  <si>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</si>
  <si>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</si>
  <si>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</si>
  <si>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</si>
  <si>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</si>
  <si>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</si>
  <si>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</si>
  <si>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</si>
  <si>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</si>
  <si>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</si>
  <si>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</si>
  <si>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</si>
  <si>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</si>
  <si>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</si>
  <si>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</si>
  <si>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</si>
  <si>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</si>
  <si>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</si>
  <si>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</si>
  <si>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</si>
  <si>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</si>
  <si>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</si>
  <si>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</si>
  <si>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</si>
  <si>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</si>
  <si>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</si>
  <si>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</si>
  <si>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</si>
  <si>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</si>
  <si>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</si>
  <si>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</si>
  <si>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</si>
  <si>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</si>
  <si>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</si>
  <si>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</si>
  <si>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</si>
  <si>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</si>
  <si>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</si>
  <si>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</si>
  <si>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</si>
  <si>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</si>
  <si>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</si>
  <si>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</si>
  <si>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</si>
  <si>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</si>
  <si>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</si>
  <si>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</si>
  <si>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</si>
  <si>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</si>
  <si>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</si>
  <si>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</si>
  <si>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</si>
  <si>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</si>
  <si>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</si>
  <si>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</si>
  <si>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</si>
  <si>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</si>
  <si>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</si>
  <si>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</si>
  <si>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</si>
  <si>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</si>
  <si>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</si>
  <si>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</si>
  <si>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</si>
  <si>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</si>
  <si>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</si>
  <si>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</si>
  <si>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</si>
  <si>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</si>
  <si>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</si>
  <si>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</si>
  <si>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</si>
  <si>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</si>
  <si>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</si>
  <si>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</si>
  <si>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</si>
  <si>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</si>
  <si>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</si>
  <si>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</si>
  <si>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</si>
  <si>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</si>
  <si>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</si>
  <si>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</si>
  <si>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</si>
  <si>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</si>
  <si>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</si>
  <si>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</si>
  <si>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</si>
  <si>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</si>
  <si>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</si>
  <si>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</si>
  <si>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</si>
  <si>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</si>
  <si>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</si>
  <si>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</si>
  <si>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</si>
  <si>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</si>
  <si>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</si>
  <si>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</si>
  <si>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</si>
  <si>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</si>
  <si>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</si>
  <si>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</si>
  <si>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</si>
  <si>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</si>
  <si>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</si>
  <si>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</si>
  <si>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</si>
  <si>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</si>
  <si>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</si>
  <si>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</si>
  <si>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</si>
  <si>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</si>
  <si>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</si>
  <si>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</si>
  <si>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</si>
  <si>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</si>
  <si>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</si>
  <si>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</si>
  <si>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</si>
  <si>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</si>
  <si>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</si>
  <si>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</si>
  <si>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</si>
  <si>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</si>
  <si>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</si>
  <si>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</si>
  <si>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</si>
  <si>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</si>
  <si>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</si>
  <si>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</si>
  <si>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</si>
  <si>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</si>
  <si>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</si>
  <si>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</si>
  <si>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</si>
  <si>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</si>
  <si>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</si>
  <si>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</si>
  <si>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</si>
  <si>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</si>
  <si>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</si>
  <si>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</si>
  <si>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</si>
  <si>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</si>
  <si>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</si>
  <si>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</si>
  <si>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</si>
  <si>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</si>
  <si>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</si>
  <si>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</si>
  <si>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</si>
  <si>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</si>
  <si>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</si>
  <si>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</si>
  <si>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</si>
  <si>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</si>
  <si>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</si>
  <si>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</si>
  <si>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</si>
  <si>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</si>
  <si>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</si>
  <si>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</si>
  <si>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</si>
  <si>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</si>
  <si>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</si>
  <si>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</si>
  <si>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</si>
  <si>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</si>
  <si>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</si>
  <si>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</si>
  <si>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</si>
  <si>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</si>
  <si>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</si>
  <si>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</si>
  <si>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</si>
  <si>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</si>
  <si>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</si>
  <si>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</si>
  <si>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</si>
  <si>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</si>
  <si>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</si>
  <si>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</si>
  <si>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</si>
  <si>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</si>
  <si>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</si>
  <si>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</si>
  <si>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</si>
  <si>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</si>
  <si>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</si>
  <si>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</si>
  <si>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</si>
  <si>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</si>
  <si>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</si>
  <si>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</si>
  <si>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</si>
  <si>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</si>
  <si>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</si>
  <si>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</si>
  <si>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</si>
  <si>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</si>
  <si>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</si>
  <si>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</si>
  <si>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</si>
  <si>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</si>
  <si>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</si>
  <si>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</si>
  <si>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</si>
  <si>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</si>
  <si>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</si>
  <si>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</si>
  <si>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</si>
  <si>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</si>
  <si>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</si>
  <si>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</si>
  <si>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</si>
  <si>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</si>
  <si>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</si>
  <si>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</si>
  <si>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</si>
  <si>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</si>
  <si>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</si>
  <si>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</si>
  <si>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</si>
  <si>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</si>
  <si>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</si>
  <si>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</si>
  <si>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</si>
  <si>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</si>
  <si>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</si>
  <si>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</si>
  <si>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</si>
  <si>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</si>
  <si>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</si>
  <si>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</si>
  <si>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</si>
  <si>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</si>
  <si>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</si>
  <si>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</si>
  <si>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</si>
  <si>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</si>
  <si>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</si>
  <si>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</si>
  <si>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</si>
  <si>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</si>
  <si>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</si>
  <si>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</si>
  <si>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</si>
  <si>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</si>
  <si>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</si>
  <si>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</si>
  <si>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</si>
  <si>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</si>
  <si>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</si>
  <si>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</si>
  <si>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</si>
  <si>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</si>
  <si>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</si>
  <si>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</si>
  <si>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</si>
  <si>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</si>
  <si>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</si>
  <si>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</si>
  <si>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</si>
  <si>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</si>
  <si>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</si>
  <si>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</si>
  <si>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</si>
  <si>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</si>
  <si>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</si>
  <si>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</si>
  <si>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</si>
  <si>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</si>
  <si>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</si>
  <si>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</si>
  <si>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</si>
  <si>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</si>
  <si>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</si>
  <si>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</si>
  <si>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</si>
  <si>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</si>
  <si>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</si>
  <si>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</si>
  <si>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</si>
  <si>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</si>
  <si>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</si>
  <si>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</si>
  <si>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</si>
  <si>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</si>
  <si>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</si>
  <si>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</si>
  <si>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</si>
  <si>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</si>
  <si>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</si>
  <si>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</si>
  <si>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</si>
  <si>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</si>
  <si>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</si>
  <si>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</si>
  <si>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</si>
  <si>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</si>
  <si>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</si>
  <si>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</si>
  <si>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</si>
  <si>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</si>
  <si>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</si>
  <si>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</si>
  <si>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</si>
  <si>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</si>
  <si>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</si>
  <si>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</si>
  <si>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</si>
  <si>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</si>
  <si>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</si>
  <si>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</si>
  <si>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</si>
  <si>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</si>
  <si>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</si>
  <si>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</si>
  <si>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</si>
  <si>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</si>
  <si>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</si>
  <si>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</si>
  <si>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</si>
  <si>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</si>
  <si>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</si>
  <si>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</si>
  <si>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</si>
  <si>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</si>
  <si>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</si>
  <si>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</si>
  <si>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</si>
  <si>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</si>
  <si>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</si>
  <si>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</si>
  <si>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</si>
  <si>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</si>
  <si>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</si>
  <si>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</si>
  <si>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</si>
  <si>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</si>
  <si>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</si>
  <si>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</si>
  <si>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</si>
  <si>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</si>
  <si>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</si>
  <si>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</si>
  <si>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</si>
  <si>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</si>
  <si>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</si>
  <si>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</si>
  <si>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</si>
  <si>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</si>
  <si>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</si>
  <si>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</si>
  <si>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</si>
  <si>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</si>
  <si>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</si>
  <si>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</si>
  <si>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</si>
  <si>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</si>
  <si>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</si>
  <si>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</si>
  <si>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</si>
  <si>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</si>
  <si>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</si>
  <si>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</si>
  <si>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</si>
  <si>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</si>
  <si>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</si>
  <si>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</si>
  <si>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</si>
  <si>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</si>
  <si>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</si>
  <si>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</si>
  <si>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</si>
  <si>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</si>
  <si>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</si>
  <si>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</si>
  <si>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</si>
  <si>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</si>
  <si>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</si>
  <si>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</si>
  <si>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</si>
  <si>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</si>
  <si>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</si>
  <si>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</si>
  <si>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</si>
  <si>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</si>
  <si>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</si>
  <si>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</si>
  <si>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</si>
  <si>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</si>
  <si>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</si>
  <si>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</si>
  <si>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</si>
  <si>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</si>
  <si>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</si>
  <si>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</si>
  <si>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</si>
  <si>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</si>
  <si>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</si>
  <si>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</si>
  <si>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</si>
  <si>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</si>
  <si>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</si>
  <si>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</si>
  <si>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</si>
  <si>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</si>
  <si>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</si>
  <si>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</si>
  <si>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</si>
  <si>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</si>
  <si>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</si>
  <si>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</si>
  <si>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</si>
  <si>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</si>
  <si>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</si>
  <si>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</si>
  <si>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</si>
  <si>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</si>
  <si>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</si>
  <si>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</si>
  <si>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</si>
  <si>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</si>
  <si>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</si>
  <si>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</si>
  <si>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</si>
  <si>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</si>
  <si>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</si>
  <si>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</si>
  <si>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</si>
  <si>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</si>
  <si>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</si>
  <si>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</si>
  <si>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</si>
  <si>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</si>
  <si>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</si>
  <si>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</si>
  <si>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</si>
  <si>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</si>
  <si>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</si>
  <si>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</si>
  <si>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</si>
  <si>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</si>
  <si>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</si>
  <si>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</si>
  <si>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</si>
  <si>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</si>
  <si>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</si>
  <si>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</si>
  <si>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</si>
  <si>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</si>
  <si>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</si>
  <si>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</si>
  <si>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</si>
  <si>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</si>
  <si>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</si>
  <si>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</si>
  <si>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</si>
  <si>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</si>
  <si>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</si>
  <si>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</si>
  <si>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</si>
  <si>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</si>
  <si>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</si>
  <si>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</si>
  <si>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</si>
  <si>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</si>
  <si>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</si>
  <si>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</si>
  <si>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</si>
  <si>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</si>
  <si>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</si>
  <si>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</si>
  <si>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</si>
  <si>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</si>
  <si>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</si>
  <si>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</si>
  <si>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</si>
  <si>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</si>
  <si>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</si>
  <si>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</si>
  <si>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</si>
  <si>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</si>
  <si>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</si>
  <si>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</si>
  <si>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</si>
  <si>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</si>
  <si>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</si>
  <si>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</si>
  <si>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</si>
  <si>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</si>
  <si>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</si>
  <si>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</si>
  <si>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</si>
  <si>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</si>
  <si>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</si>
  <si>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</si>
  <si>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</si>
  <si>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</si>
  <si>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</si>
  <si>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</si>
  <si>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</si>
  <si>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</si>
  <si>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</si>
  <si>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</si>
  <si>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</si>
  <si>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</si>
  <si>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</si>
  <si>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</si>
  <si>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</si>
  <si>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</si>
  <si>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</si>
  <si>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</si>
  <si>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</si>
  <si>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</si>
  <si>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</si>
  <si>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</si>
  <si>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</si>
  <si>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</si>
  <si>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</si>
  <si>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</si>
  <si>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</si>
  <si>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</si>
  <si>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</si>
  <si>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</si>
  <si>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</si>
  <si>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</si>
  <si>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</si>
  <si>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</si>
  <si>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</si>
  <si>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</si>
  <si>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</si>
  <si>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</si>
  <si>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</si>
  <si>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</si>
  <si>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</si>
  <si>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</si>
  <si>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</si>
  <si>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</si>
  <si>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</si>
  <si>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</si>
  <si>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</si>
  <si>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</si>
  <si>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</si>
  <si>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</si>
  <si>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</si>
  <si>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</si>
  <si>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</si>
  <si>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</si>
  <si>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</si>
  <si>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</si>
  <si>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</si>
  <si>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</si>
  <si>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</si>
  <si>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</si>
  <si>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</si>
  <si>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</si>
  <si>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</si>
  <si>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</si>
  <si>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</si>
  <si>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</si>
  <si>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</si>
  <si>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</si>
  <si>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</si>
  <si>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</si>
  <si>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</si>
  <si>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</si>
  <si>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</si>
  <si>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</si>
  <si>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</si>
  <si>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</si>
  <si>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</si>
  <si>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</si>
  <si>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</si>
  <si>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</si>
  <si>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</si>
  <si>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</si>
  <si>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</si>
  <si>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</si>
  <si>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</si>
  <si>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</si>
  <si>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</si>
  <si>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</si>
  <si>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</si>
  <si>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</si>
  <si>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</si>
  <si>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</si>
  <si>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</si>
  <si>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</si>
  <si>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</si>
  <si>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</si>
  <si>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</si>
  <si>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</si>
  <si>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</si>
  <si>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</si>
  <si>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</si>
  <si>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</si>
  <si>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</si>
  <si>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</si>
  <si>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</si>
  <si>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</si>
  <si>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</si>
  <si>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</si>
  <si>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</si>
  <si>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</si>
  <si>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</si>
  <si>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</si>
  <si>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</si>
  <si>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</si>
  <si>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</si>
  <si>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</si>
  <si>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</si>
  <si>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</si>
  <si>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</si>
  <si>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</si>
  <si>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</si>
  <si>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</si>
  <si>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</si>
  <si>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</si>
  <si>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</si>
  <si>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</si>
  <si>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</si>
  <si>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</si>
  <si>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</si>
  <si>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</si>
  <si>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</si>
  <si>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</si>
  <si>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</si>
  <si>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</si>
  <si>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</si>
  <si>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</si>
  <si>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</si>
  <si>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</si>
  <si>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</si>
  <si>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</si>
  <si>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</si>
  <si>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</si>
  <si>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</si>
  <si>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</si>
  <si>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</si>
  <si>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</si>
  <si>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</si>
  <si>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</si>
  <si>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</si>
  <si>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</si>
  <si>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</si>
  <si>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</si>
  <si>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</si>
  <si>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</si>
  <si>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</si>
  <si>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</si>
  <si>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</si>
  <si>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</si>
  <si>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</si>
  <si>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</si>
  <si>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</si>
  <si>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</si>
  <si>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</si>
  <si>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</si>
  <si>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</si>
  <si>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</si>
  <si>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</si>
  <si>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</si>
  <si>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</si>
  <si>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</si>
  <si>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</si>
  <si>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</si>
  <si>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</si>
  <si>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</si>
  <si>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</si>
  <si>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</si>
  <si>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</si>
  <si>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</si>
  <si>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</si>
  <si>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</si>
  <si>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</si>
  <si>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</si>
  <si>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</si>
  <si>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</si>
  <si>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</si>
  <si>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</si>
  <si>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</si>
  <si>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</si>
  <si>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</si>
  <si>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</si>
  <si>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</si>
  <si>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</si>
  <si>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</si>
  <si>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</si>
  <si>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</si>
  <si>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</si>
  <si>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</si>
  <si>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</si>
  <si>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</si>
  <si>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</si>
  <si>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</si>
  <si>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</si>
  <si>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</si>
  <si>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</si>
  <si>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</si>
  <si>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</si>
  <si>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</si>
  <si>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</si>
  <si>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</si>
  <si>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</si>
  <si>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</si>
  <si>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</si>
  <si>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</si>
  <si>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</si>
  <si>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</si>
  <si>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</si>
  <si>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</si>
  <si>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</si>
  <si>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</si>
  <si>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</si>
  <si>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</si>
  <si>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</si>
  <si>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</si>
  <si>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</si>
  <si>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</si>
  <si>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</si>
  <si>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</si>
  <si>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</si>
  <si>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</si>
  <si>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</si>
  <si>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</si>
  <si>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</si>
  <si>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</si>
  <si>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</si>
  <si>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</si>
  <si>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</si>
  <si>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</si>
  <si>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</si>
  <si>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</si>
  <si>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</si>
  <si>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</si>
  <si>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</si>
  <si>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</si>
  <si>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</si>
  <si>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</si>
  <si>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</si>
  <si>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</si>
  <si>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</si>
  <si>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</si>
  <si>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</si>
  <si>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</si>
  <si>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</si>
  <si>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</si>
  <si>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</si>
  <si>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</si>
  <si>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</si>
  <si>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</si>
  <si>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</si>
  <si>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</si>
  <si>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</si>
  <si>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</si>
  <si>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</si>
  <si>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</si>
  <si>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</si>
  <si>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</si>
  <si>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</si>
  <si>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</si>
  <si>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</si>
  <si>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</si>
  <si>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</si>
  <si>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</si>
  <si>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</si>
  <si>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</si>
  <si>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</si>
  <si>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</si>
  <si>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</si>
  <si>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</si>
  <si>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</si>
  <si>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</si>
  <si>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</si>
  <si>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</si>
  <si>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</si>
  <si>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</si>
  <si>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</si>
  <si>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</si>
  <si>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</si>
  <si>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</si>
  <si>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</si>
  <si>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</si>
  <si>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</si>
  <si>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</si>
  <si>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</si>
  <si>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</si>
  <si>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</si>
  <si>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</si>
  <si>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</si>
  <si>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</si>
  <si>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</si>
  <si>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</si>
  <si>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</si>
  <si>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</si>
  <si>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</si>
  <si>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</si>
  <si>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</si>
  <si>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</si>
  <si>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</si>
  <si>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</si>
  <si>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</si>
  <si>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</si>
  <si>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</si>
  <si>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</si>
  <si>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</si>
  <si>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</si>
  <si>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</si>
  <si>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</si>
  <si>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</si>
  <si>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</si>
  <si>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</si>
  <si>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</si>
  <si>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</si>
  <si>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</si>
  <si>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</si>
  <si>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</si>
  <si>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</si>
  <si>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</si>
  <si>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</si>
  <si>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</si>
  <si>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</si>
  <si>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</si>
  <si>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</si>
  <si>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</si>
  <si>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</si>
  <si>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</si>
  <si>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</si>
  <si>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</si>
  <si>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</si>
  <si>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</si>
  <si>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</si>
  <si>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</si>
  <si>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</si>
  <si>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</si>
  <si>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</si>
  <si>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</si>
  <si>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</si>
  <si>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</si>
  <si>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</si>
  <si>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</si>
  <si>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</si>
  <si>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</si>
  <si>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</si>
  <si>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</si>
  <si>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</si>
  <si>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</si>
  <si>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</si>
  <si>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</si>
  <si>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</si>
  <si>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</si>
  <si>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</si>
  <si>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</si>
  <si>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</si>
  <si>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</si>
  <si>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</si>
  <si>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</si>
  <si>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</si>
  <si>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</si>
  <si>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</si>
  <si>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</si>
  <si>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</si>
  <si>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</si>
  <si>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</si>
  <si>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</si>
  <si>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</si>
  <si>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</si>
  <si>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</si>
  <si>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</si>
  <si>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</si>
  <si>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</si>
  <si>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</si>
  <si>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</si>
  <si>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</si>
  <si>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</si>
  <si>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</si>
  <si>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</si>
  <si>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</si>
  <si>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</si>
  <si>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</si>
  <si>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</si>
  <si>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</si>
  <si>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</si>
  <si>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</si>
  <si>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</si>
  <si>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</si>
  <si>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</si>
  <si>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</si>
  <si>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</si>
  <si>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</si>
  <si>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</si>
  <si>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</si>
  <si>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</si>
  <si>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</si>
  <si>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</si>
  <si>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</si>
  <si>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</si>
  <si>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</si>
  <si>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</si>
  <si>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</si>
  <si>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</si>
  <si>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</si>
  <si>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</si>
  <si>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</si>
  <si>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</si>
  <si>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</si>
  <si>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</si>
  <si>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</si>
  <si>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</si>
  <si>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</si>
  <si>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</si>
  <si>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</si>
  <si>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</si>
  <si>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</si>
  <si>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</si>
  <si>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</si>
  <si>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</si>
  <si>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</si>
  <si>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</si>
  <si>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</si>
  <si>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</si>
  <si>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</si>
  <si>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</si>
  <si>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</si>
  <si>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</si>
  <si>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</si>
  <si>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</si>
  <si>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</si>
  <si>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</si>
  <si>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</si>
  <si>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</si>
  <si>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</si>
  <si>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</si>
  <si>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</si>
  <si>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</si>
  <si>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</si>
  <si>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</si>
  <si>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</si>
  <si>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</si>
  <si>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</si>
  <si>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</si>
  <si>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</si>
  <si>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</si>
  <si>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</si>
  <si>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</si>
  <si>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</si>
  <si>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</si>
  <si>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</si>
  <si>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</si>
  <si>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</si>
  <si>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</si>
  <si>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</si>
  <si>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</si>
  <si>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</si>
  <si>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</si>
  <si>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</si>
  <si>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</si>
  <si>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</si>
  <si>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</si>
  <si>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</si>
  <si>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</si>
  <si>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</si>
  <si>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</si>
  <si>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</si>
  <si>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</si>
  <si>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</si>
  <si>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</si>
  <si>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</si>
  <si>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</si>
  <si>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</si>
  <si>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</si>
  <si>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</si>
  <si>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</si>
  <si>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</si>
  <si>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</si>
  <si>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</si>
  <si>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</si>
  <si>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</si>
  <si>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</si>
  <si>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</si>
  <si>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</si>
  <si>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</si>
  <si>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</si>
  <si>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</si>
  <si>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</si>
  <si>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</si>
  <si>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</si>
  <si>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</si>
  <si>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</si>
  <si>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</si>
  <si>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</si>
  <si>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</si>
  <si>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</si>
  <si>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</si>
  <si>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</si>
  <si>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</si>
  <si>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</si>
  <si>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</si>
  <si>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</si>
  <si>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</si>
  <si>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</si>
  <si>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</si>
  <si>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</si>
  <si>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</si>
  <si>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</si>
  <si>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</si>
  <si>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</si>
  <si>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</si>
  <si>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</si>
  <si>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</si>
  <si>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</si>
  <si>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</si>
  <si>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</si>
  <si>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</si>
  <si>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</si>
  <si>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</si>
  <si>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</si>
  <si>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</si>
  <si>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</si>
  <si>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</si>
  <si>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</si>
  <si>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</si>
  <si>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</si>
  <si>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</si>
  <si>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</si>
  <si>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</si>
  <si>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</si>
  <si>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</si>
  <si>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</si>
  <si>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</si>
  <si>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</si>
  <si>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</si>
  <si>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</si>
  <si>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</si>
  <si>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</si>
  <si>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</si>
  <si>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</si>
  <si>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</si>
  <si>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</si>
  <si>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</si>
  <si>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</si>
  <si>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</si>
  <si>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</si>
  <si>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</si>
  <si>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</si>
  <si>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</si>
  <si>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</si>
  <si>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</si>
  <si>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</si>
  <si>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</si>
  <si>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</si>
  <si>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</si>
  <si>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</si>
  <si>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</si>
  <si>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</si>
  <si>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</si>
  <si>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</si>
  <si>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</si>
  <si>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</si>
  <si>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</si>
  <si>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</si>
  <si>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</si>
  <si>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</si>
  <si>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</si>
  <si>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</si>
  <si>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</si>
  <si>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</si>
  <si>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</si>
  <si>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</si>
  <si>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</si>
  <si>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</si>
  <si>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</si>
  <si>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</si>
  <si>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</si>
  <si>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</si>
  <si>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</si>
  <si>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</si>
  <si>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</si>
  <si>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</si>
  <si>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</si>
  <si>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</si>
  <si>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</si>
  <si>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</si>
  <si>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</si>
  <si>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</si>
  <si>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</si>
  <si>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</si>
  <si>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</si>
  <si>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</si>
  <si>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</si>
  <si>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</si>
  <si>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</si>
  <si>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</si>
  <si>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</si>
  <si>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</si>
  <si>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</si>
  <si>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</si>
  <si>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</si>
  <si>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</si>
  <si>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</si>
  <si>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</si>
  <si>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</si>
  <si>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</si>
  <si>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</si>
  <si>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</si>
  <si>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</si>
  <si>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</si>
  <si>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</si>
  <si>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</si>
  <si>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</si>
  <si>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</si>
  <si>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</si>
  <si>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</si>
  <si>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</si>
  <si>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</si>
  <si>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</si>
  <si>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</si>
  <si>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</si>
  <si>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</si>
  <si>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</si>
  <si>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</si>
  <si>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</si>
  <si>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</si>
  <si>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</si>
  <si>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</si>
  <si>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</si>
  <si>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</si>
  <si>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</si>
  <si>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</si>
  <si>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</si>
  <si>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</si>
  <si>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</si>
  <si>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</si>
  <si>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</si>
  <si>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</si>
  <si>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</si>
  <si>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</si>
  <si>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</si>
  <si>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</si>
  <si>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</si>
  <si>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</si>
  <si>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</si>
  <si>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</si>
  <si>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</si>
  <si>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</si>
  <si>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</si>
  <si>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</si>
  <si>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</si>
  <si>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</si>
  <si>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</si>
  <si>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</si>
  <si>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</si>
  <si>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</si>
  <si>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</si>
  <si>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</si>
  <si>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</si>
  <si>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</si>
  <si>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</si>
  <si>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</si>
  <si>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</si>
  <si>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</si>
  <si>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</si>
  <si>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</si>
  <si>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</si>
  <si>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</si>
  <si>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</si>
  <si>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</si>
  <si>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</si>
  <si>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</si>
  <si>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</si>
  <si>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</si>
  <si>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</si>
  <si>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</si>
  <si>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</si>
  <si>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</si>
  <si>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</si>
  <si>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</si>
  <si>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</si>
  <si>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</si>
  <si>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</si>
  <si>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</si>
  <si>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</si>
  <si>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</si>
  <si>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</si>
  <si>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</si>
  <si>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</si>
  <si>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</si>
  <si>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</si>
  <si>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</si>
  <si>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</si>
  <si>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</si>
  <si>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</si>
  <si>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</si>
  <si>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</si>
  <si>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</si>
  <si>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</si>
  <si>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</si>
  <si>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</si>
  <si>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</si>
  <si>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</si>
  <si>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</si>
  <si>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</si>
  <si>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</si>
  <si>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</si>
  <si>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</si>
  <si>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</si>
  <si>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</si>
  <si>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</si>
  <si>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</si>
  <si>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</si>
  <si>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</si>
  <si>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</si>
  <si>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</si>
  <si>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</si>
  <si>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</si>
  <si>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</si>
  <si>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</si>
  <si>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</si>
  <si>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</si>
  <si>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</si>
  <si>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</si>
  <si>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</si>
  <si>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</si>
  <si>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</si>
  <si>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</si>
  <si>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</si>
  <si>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</si>
  <si>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</si>
  <si>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</si>
  <si>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</si>
  <si>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</si>
  <si>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</si>
  <si>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</si>
  <si>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</si>
  <si>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</si>
  <si>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</si>
  <si>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</si>
  <si>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</si>
  <si>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</si>
  <si>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</si>
  <si>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</si>
  <si>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</si>
  <si>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</si>
  <si>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</si>
  <si>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</si>
  <si>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</si>
  <si>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</si>
  <si>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</si>
  <si>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</si>
  <si>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</si>
  <si>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</si>
  <si>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</si>
  <si>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</si>
  <si>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</si>
  <si>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</si>
  <si>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</si>
  <si>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</si>
  <si>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</si>
  <si>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</si>
  <si>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</si>
  <si>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</si>
  <si>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</si>
  <si>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</si>
  <si>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</si>
  <si>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</si>
  <si>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</si>
  <si>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</si>
  <si>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</si>
  <si>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</si>
  <si>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</si>
  <si>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</si>
  <si>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</si>
  <si>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</si>
  <si>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</si>
  <si>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</si>
  <si>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</si>
  <si>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</si>
  <si>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</si>
  <si>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</si>
  <si>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</si>
  <si>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</si>
  <si>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</si>
  <si>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</si>
  <si>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</si>
  <si>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</si>
  <si>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</si>
  <si>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</si>
  <si>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</si>
  <si>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</si>
  <si>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</si>
  <si>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</si>
  <si>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</si>
  <si>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</si>
  <si>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</si>
  <si>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</si>
  <si>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</si>
  <si>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</si>
  <si>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</si>
  <si>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</si>
  <si>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</si>
  <si>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</si>
  <si>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</si>
  <si>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</si>
  <si>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</si>
  <si>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</si>
  <si>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</si>
  <si>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</si>
  <si>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</si>
  <si>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</si>
  <si>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</si>
  <si>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</si>
  <si>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</si>
  <si>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</si>
  <si>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</si>
  <si>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</si>
  <si>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</si>
  <si>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</si>
  <si>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</si>
  <si>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</si>
  <si>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</si>
  <si>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</si>
  <si>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</si>
  <si>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</si>
  <si>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</si>
  <si>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</si>
  <si>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</si>
  <si>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</si>
  <si>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</si>
  <si>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</si>
  <si>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</si>
  <si>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</si>
  <si>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</si>
  <si>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</si>
  <si>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</si>
  <si>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</si>
  <si>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</si>
  <si>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</si>
  <si>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</si>
  <si>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</si>
  <si>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</si>
  <si>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</si>
  <si>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</si>
  <si>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</si>
  <si>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</si>
  <si>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</si>
  <si>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</si>
  <si>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</si>
  <si>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</si>
  <si>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</si>
  <si>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</si>
  <si>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</si>
  <si>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</si>
  <si>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</si>
  <si>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</si>
  <si>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</si>
  <si>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</si>
  <si>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</si>
  <si>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</si>
  <si>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</si>
  <si>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</si>
  <si>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</si>
  <si>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</si>
  <si>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</si>
  <si>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</si>
  <si>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</si>
  <si>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</si>
  <si>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</si>
  <si>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</si>
  <si>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</si>
  <si>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</si>
  <si>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</si>
  <si>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</si>
  <si>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</si>
  <si>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</si>
  <si>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</si>
  <si>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</si>
  <si>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</si>
  <si>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</si>
  <si>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</si>
  <si>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</si>
  <si>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</si>
  <si>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</si>
  <si>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</si>
  <si>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</si>
  <si>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</si>
  <si>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</si>
  <si>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</si>
  <si>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</si>
  <si>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</si>
  <si>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</si>
  <si>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</si>
  <si>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</si>
  <si>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</si>
  <si>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</si>
  <si>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</si>
  <si>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</si>
  <si>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</si>
  <si>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</si>
  <si>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</si>
  <si>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</si>
  <si>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</si>
  <si>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</si>
  <si>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</si>
  <si>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</si>
  <si>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</si>
  <si>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</si>
  <si>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</si>
  <si>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</si>
  <si>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</si>
  <si>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</si>
  <si>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</si>
  <si>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</si>
  <si>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</si>
  <si>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</si>
  <si>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</si>
  <si>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</si>
  <si>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</si>
  <si>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</si>
  <si>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</si>
  <si>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</si>
  <si>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</si>
  <si>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</si>
  <si>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</si>
  <si>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</si>
  <si>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</si>
  <si>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</si>
  <si>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</si>
  <si>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</si>
  <si>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</si>
  <si>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</si>
  <si>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</si>
  <si>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</si>
  <si>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</si>
  <si>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</si>
  <si>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</si>
  <si>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</si>
  <si>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</si>
  <si>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</si>
  <si>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</si>
  <si>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</si>
  <si>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</si>
  <si>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</si>
  <si>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</si>
  <si>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</si>
  <si>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</si>
  <si>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</si>
  <si>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</si>
  <si>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</si>
  <si>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</si>
  <si>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</si>
  <si>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</si>
  <si>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</si>
  <si>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</si>
  <si>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</si>
  <si>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</si>
  <si>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</si>
  <si>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</si>
  <si>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</si>
  <si>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</si>
  <si>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</si>
  <si>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</si>
  <si>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</si>
  <si>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</si>
  <si>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</si>
  <si>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</si>
  <si>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</si>
  <si>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</si>
  <si>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</si>
  <si>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</si>
  <si>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</si>
  <si>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</si>
  <si>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</si>
  <si>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</si>
  <si>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</si>
  <si>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</si>
  <si>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</si>
  <si>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</si>
  <si>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</si>
  <si>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</si>
  <si>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</si>
  <si>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</si>
  <si>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</si>
  <si>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</si>
  <si>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</si>
  <si>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</si>
  <si>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</si>
  <si>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</si>
  <si>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</si>
  <si>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</si>
  <si>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</si>
  <si>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</si>
  <si>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</si>
  <si>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</si>
  <si>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</si>
  <si>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</si>
  <si>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</si>
  <si>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</si>
  <si>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</si>
  <si>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</si>
  <si>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</si>
  <si>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</si>
  <si>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</si>
  <si>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</si>
  <si>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</si>
  <si>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</si>
  <si>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</si>
  <si>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</si>
  <si>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</si>
  <si>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</si>
  <si>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</si>
  <si>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</si>
  <si>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</si>
  <si>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</si>
  <si>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</si>
  <si>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</si>
  <si>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</si>
  <si>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</si>
  <si>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</si>
  <si>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</si>
  <si>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</si>
  <si>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</si>
  <si>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</si>
  <si>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</si>
  <si>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</si>
  <si>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</si>
  <si>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</si>
  <si>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</si>
  <si>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</si>
  <si>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</si>
  <si>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</si>
  <si>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</si>
  <si>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</si>
  <si>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</si>
  <si>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</si>
  <si>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</si>
  <si>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</si>
  <si>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</si>
  <si>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</si>
  <si>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</si>
  <si>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</si>
  <si>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</si>
  <si>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</si>
  <si>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</si>
  <si>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</si>
  <si>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</si>
  <si>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</si>
  <si>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</si>
  <si>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</si>
  <si>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</si>
  <si>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</si>
  <si>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</si>
  <si>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</si>
  <si>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</si>
  <si>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</si>
  <si>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</si>
  <si>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</si>
  <si>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</si>
  <si>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</si>
  <si>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</si>
  <si>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</si>
  <si>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</si>
  <si>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</si>
  <si>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</si>
  <si>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</si>
  <si>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</si>
  <si>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</si>
  <si>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</si>
  <si>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</si>
  <si>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</si>
  <si>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</si>
  <si>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</si>
  <si>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</si>
  <si>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</si>
  <si>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</si>
  <si>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</si>
  <si>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</si>
  <si>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</si>
  <si>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</si>
  <si>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</si>
  <si>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</si>
  <si>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</si>
  <si>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</si>
  <si>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</si>
  <si>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</si>
  <si>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</si>
  <si>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</si>
  <si>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</si>
  <si>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</si>
  <si>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</si>
  <si>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</si>
  <si>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</si>
  <si>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</si>
  <si>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</si>
  <si>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</si>
  <si>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</si>
  <si>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</si>
  <si>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</si>
  <si>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</si>
  <si>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</si>
  <si>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</si>
  <si>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</si>
  <si>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</si>
  <si>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</si>
  <si>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</si>
  <si>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</si>
  <si>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</si>
  <si>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</si>
  <si>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</si>
  <si>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</si>
  <si>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</si>
  <si>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</si>
  <si>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</si>
  <si>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</si>
  <si>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</si>
  <si>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</si>
  <si>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</si>
  <si>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</si>
  <si>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</si>
  <si>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</si>
  <si>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</si>
  <si>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</si>
  <si>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</si>
  <si>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</si>
  <si>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</si>
  <si>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</si>
  <si>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</si>
  <si>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</si>
  <si>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</si>
  <si>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</si>
  <si>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</si>
  <si>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</si>
  <si>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</si>
  <si>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</si>
  <si>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</si>
  <si>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</si>
  <si>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</si>
  <si>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</si>
  <si>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</si>
  <si>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</si>
  <si>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</si>
  <si>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</si>
  <si>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</si>
  <si>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</si>
  <si>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</si>
  <si>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</si>
  <si>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</si>
  <si>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</si>
  <si>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</si>
  <si>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</si>
  <si>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</si>
  <si>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</si>
  <si>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</si>
  <si>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</si>
  <si>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</si>
  <si>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</si>
  <si>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</si>
  <si>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</si>
  <si>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</si>
  <si>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</si>
  <si>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</si>
  <si>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</si>
  <si>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</si>
  <si>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</si>
  <si>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</si>
  <si>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</si>
  <si>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</si>
  <si>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</si>
  <si>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</si>
  <si>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</si>
  <si>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</si>
  <si>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</si>
  <si>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</si>
  <si>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</si>
  <si>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</si>
  <si>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</si>
  <si>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</si>
  <si>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</si>
  <si>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</si>
  <si>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</si>
  <si>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</si>
  <si>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</si>
  <si>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</si>
  <si>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</si>
  <si>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</si>
  <si>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</si>
  <si>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</si>
  <si>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</si>
  <si>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</si>
  <si>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</si>
  <si>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</si>
  <si>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</si>
  <si>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</si>
  <si>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</si>
  <si>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</si>
  <si>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</si>
  <si>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</si>
  <si>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</si>
  <si>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</si>
  <si>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</si>
  <si>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</si>
  <si>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</si>
  <si>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</si>
  <si>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</si>
  <si>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</si>
  <si>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</si>
  <si>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</si>
  <si>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</si>
  <si>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</si>
  <si>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</si>
  <si>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</si>
  <si>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</si>
  <si>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</si>
  <si>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</si>
  <si>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</si>
  <si>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</si>
  <si>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</si>
  <si>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</si>
  <si>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</si>
  <si>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</si>
  <si>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</si>
  <si>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</si>
  <si>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</si>
  <si>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</si>
  <si>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</si>
  <si>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</si>
  <si>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</si>
  <si>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</si>
  <si>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</si>
  <si>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</si>
  <si>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</si>
  <si>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</si>
  <si>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</si>
  <si>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</si>
  <si>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</si>
  <si>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</si>
  <si>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</si>
  <si>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</si>
  <si>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</si>
  <si>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</si>
  <si>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</si>
  <si>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</si>
  <si>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</si>
  <si>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</si>
  <si>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</si>
  <si>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</si>
  <si>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</si>
  <si>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</si>
  <si>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</si>
  <si>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</si>
  <si>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</si>
  <si>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</si>
  <si>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</si>
  <si>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</si>
  <si>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</si>
  <si>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</si>
  <si>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</si>
  <si>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</si>
  <si>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</si>
  <si>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</si>
  <si>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</si>
  <si>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</si>
  <si>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</si>
  <si>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</si>
  <si>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</si>
  <si>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</si>
  <si>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</si>
  <si>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</si>
  <si>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</si>
  <si>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</si>
  <si>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</si>
  <si>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</si>
  <si>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</si>
  <si>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</si>
  <si>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</si>
  <si>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</si>
  <si>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</si>
  <si>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</si>
  <si>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</si>
  <si>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</si>
  <si>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</si>
  <si>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</si>
  <si>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</si>
  <si>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</si>
  <si>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</si>
  <si>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</si>
  <si>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</si>
  <si>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</si>
  <si>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</si>
  <si>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</si>
  <si>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</si>
  <si>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</si>
  <si>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</si>
  <si>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</si>
  <si>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</si>
  <si>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</si>
  <si>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</si>
  <si>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</si>
  <si>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</si>
  <si>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</si>
  <si>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</si>
  <si>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</si>
  <si>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</si>
  <si>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</si>
  <si>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</si>
  <si>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</si>
  <si>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</si>
  <si>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</si>
  <si>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</si>
  <si>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</si>
  <si>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</si>
  <si>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</si>
  <si>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</si>
  <si>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</si>
  <si>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</si>
  <si>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</si>
  <si>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</si>
  <si>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</si>
  <si>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</si>
  <si>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</si>
  <si>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</si>
  <si>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</si>
  <si>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</si>
  <si>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</si>
  <si>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</si>
  <si>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</si>
  <si>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</si>
  <si>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</si>
  <si>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</si>
  <si>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</si>
  <si>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</si>
  <si>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</si>
  <si>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</si>
  <si>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</si>
  <si>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</si>
  <si>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</si>
  <si>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</si>
  <si>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</si>
  <si>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</si>
  <si>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</si>
  <si>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</si>
  <si>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</si>
  <si>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</si>
  <si>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</si>
  <si>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</si>
  <si>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</si>
  <si>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</si>
  <si>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</si>
  <si>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</si>
  <si>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</si>
  <si>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</si>
  <si>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</si>
  <si>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</si>
  <si>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</si>
  <si>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</si>
  <si>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</si>
  <si>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</si>
  <si>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</si>
  <si>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</si>
  <si>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</si>
  <si>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</si>
  <si>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</si>
  <si>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</si>
  <si>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</si>
  <si>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</si>
  <si>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</si>
  <si>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</si>
  <si>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</si>
  <si>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</si>
  <si>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</si>
  <si>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</si>
  <si>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</si>
  <si>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</si>
  <si>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</si>
  <si>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</si>
  <si>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</si>
  <si>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</si>
  <si>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</si>
  <si>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</si>
  <si>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</si>
  <si>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</si>
  <si>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</si>
  <si>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</si>
  <si>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</si>
  <si>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</si>
  <si>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</si>
  <si>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</si>
  <si>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</si>
  <si>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</si>
  <si>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</si>
  <si>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</si>
  <si>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</si>
  <si>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</si>
  <si>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</si>
  <si>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</si>
  <si>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</si>
  <si>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</si>
  <si>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</si>
  <si>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</si>
  <si>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</si>
  <si>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</si>
  <si>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</si>
  <si>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</si>
  <si>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</si>
  <si>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</si>
  <si>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</si>
  <si>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</si>
  <si>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</si>
  <si>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</si>
  <si>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</si>
  <si>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</si>
  <si>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</si>
  <si>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</si>
  <si>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</si>
  <si>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</si>
  <si>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</si>
  <si>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</si>
  <si>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</si>
  <si>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</si>
  <si>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</si>
  <si>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</si>
  <si>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</si>
  <si>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</si>
  <si>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</si>
  <si>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</si>
  <si>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</si>
  <si>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</si>
  <si>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</si>
  <si>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</si>
  <si>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</si>
  <si>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</si>
  <si>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</si>
  <si>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</si>
  <si>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</si>
  <si>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</si>
  <si>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</si>
  <si>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</si>
  <si>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</si>
  <si>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</si>
  <si>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</si>
  <si>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</si>
  <si>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</si>
  <si>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</si>
  <si>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</si>
  <si>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</si>
  <si>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</si>
  <si>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</si>
  <si>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</si>
  <si>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</si>
  <si>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</si>
  <si>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</si>
  <si>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</si>
  <si>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</si>
  <si>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</si>
  <si>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</si>
  <si>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</si>
  <si>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</si>
  <si>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</si>
  <si>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</si>
  <si>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</si>
  <si>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</si>
  <si>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</si>
  <si>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</si>
  <si>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</si>
  <si>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</si>
  <si>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</si>
  <si>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</si>
  <si>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</si>
  <si>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</si>
  <si>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</si>
  <si>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</si>
  <si>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</si>
  <si>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</si>
  <si>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</si>
  <si>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</si>
  <si>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</si>
  <si>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</si>
  <si>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</si>
  <si>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</si>
  <si>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</si>
  <si>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</si>
  <si>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</si>
  <si>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</si>
  <si>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</si>
  <si>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</si>
  <si>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</si>
  <si>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</si>
  <si>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</si>
  <si>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</si>
  <si>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</si>
  <si>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</si>
  <si>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</si>
  <si>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</si>
  <si>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</si>
  <si>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</si>
  <si>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</si>
  <si>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</si>
  <si>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</si>
  <si>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</si>
  <si>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</si>
  <si>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</si>
  <si>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</si>
  <si>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</si>
  <si>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</si>
  <si>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</si>
  <si>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</si>
  <si>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</si>
  <si>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</si>
  <si>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</si>
  <si>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</si>
  <si>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</si>
  <si>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</si>
  <si>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</si>
  <si>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</si>
  <si>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</si>
  <si>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</si>
  <si>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</si>
  <si>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</si>
  <si>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</si>
  <si>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</si>
  <si>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</si>
  <si>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</si>
  <si>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</si>
  <si>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</si>
  <si>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</si>
  <si>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</si>
  <si>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</si>
  <si>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</si>
  <si>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</si>
  <si>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</si>
  <si>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</si>
  <si>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</si>
  <si>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</si>
  <si>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</si>
  <si>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</si>
  <si>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</si>
  <si>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</si>
  <si>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</si>
  <si>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</si>
  <si>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</si>
  <si>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</si>
  <si>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</si>
  <si>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</si>
  <si>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</si>
  <si>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</si>
  <si>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</si>
  <si>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</si>
  <si>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</si>
  <si>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</si>
  <si>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</si>
  <si>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</si>
  <si>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</si>
  <si>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</si>
  <si>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</si>
  <si>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</si>
  <si>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</si>
  <si>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</si>
  <si>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</si>
  <si>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</si>
  <si>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</si>
  <si>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</si>
  <si>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</si>
  <si>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</si>
  <si>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</si>
  <si>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</si>
  <si>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</si>
  <si>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</si>
  <si>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</si>
  <si>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</si>
  <si>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</si>
  <si>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</si>
  <si>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</si>
  <si>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</si>
  <si>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</si>
  <si>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</si>
  <si>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</si>
  <si>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</si>
  <si>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</si>
  <si>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</si>
  <si>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</si>
  <si>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</si>
  <si>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</si>
  <si>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</si>
  <si>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</si>
  <si>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</si>
  <si>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</si>
  <si>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</si>
  <si>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</si>
  <si>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</si>
  <si>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</si>
  <si>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</si>
  <si>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</si>
  <si>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</si>
  <si>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</si>
  <si>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</si>
  <si>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</si>
  <si>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</si>
  <si>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</si>
  <si>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</si>
  <si>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</si>
  <si>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</si>
  <si>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</si>
  <si>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</si>
  <si>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</si>
  <si>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</si>
  <si>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</si>
  <si>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</si>
  <si>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</si>
  <si>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</si>
  <si>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</si>
  <si>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</si>
  <si>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</si>
  <si>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</si>
  <si>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</si>
  <si>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</si>
  <si>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</si>
  <si>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</si>
  <si>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</si>
  <si>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</si>
  <si>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</si>
  <si>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</si>
  <si>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</si>
  <si>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</si>
  <si>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</si>
  <si>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</si>
  <si>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</si>
  <si>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</si>
  <si>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</si>
  <si>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</si>
  <si>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</si>
  <si>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</si>
  <si>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</si>
  <si>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</si>
  <si>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</si>
  <si>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</si>
  <si>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</si>
  <si>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</si>
  <si>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</si>
  <si>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</si>
  <si>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</si>
  <si>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</si>
  <si>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</si>
  <si>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</si>
  <si>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</si>
  <si>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</si>
  <si>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</si>
  <si>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</si>
  <si>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</si>
  <si>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</si>
  <si>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</si>
  <si>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</si>
  <si>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</si>
  <si>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</si>
  <si>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</si>
  <si>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</si>
  <si>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</si>
  <si>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</si>
  <si>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</si>
  <si>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</si>
  <si>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</si>
  <si>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</si>
  <si>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</si>
  <si>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</si>
  <si>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</si>
  <si>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</si>
  <si>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</si>
  <si>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</si>
  <si>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</si>
  <si>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</si>
  <si>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</si>
  <si>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</si>
  <si>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</si>
  <si>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</si>
  <si>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</si>
  <si>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</si>
  <si>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</si>
  <si>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</si>
  <si>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</si>
  <si>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</si>
  <si>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</si>
  <si>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</si>
  <si>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</si>
  <si>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</si>
  <si>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</si>
  <si>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</si>
  <si>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</si>
  <si>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</si>
  <si>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</si>
  <si>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</si>
  <si>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</si>
  <si>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</si>
  <si>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</si>
  <si>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</si>
  <si>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</si>
  <si>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</si>
  <si>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</si>
  <si>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</si>
  <si>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</si>
  <si>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</si>
  <si>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</si>
  <si>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</si>
  <si>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</si>
  <si>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</si>
  <si>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</si>
  <si>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</si>
  <si>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</si>
  <si>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</si>
  <si>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</si>
  <si>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</si>
  <si>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</si>
  <si>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</si>
  <si>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</si>
  <si>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</si>
  <si>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</si>
  <si>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</si>
  <si>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</si>
  <si>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</si>
  <si>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</si>
  <si>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</si>
  <si>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</si>
  <si>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</si>
  <si>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</si>
  <si>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</si>
  <si>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</si>
  <si>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</si>
  <si>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</si>
  <si>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</si>
  <si>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</si>
  <si>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</si>
  <si>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</si>
  <si>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</si>
  <si>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</si>
  <si>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</si>
  <si>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</si>
  <si>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</si>
  <si>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</si>
  <si>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</si>
  <si>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</si>
  <si>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</si>
  <si>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</si>
  <si>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</si>
  <si>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</si>
  <si>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</si>
  <si>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</si>
  <si>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</si>
  <si>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</si>
  <si>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</si>
  <si>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</si>
  <si>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</si>
  <si>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</si>
  <si>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</si>
  <si>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</si>
  <si>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</si>
  <si>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</si>
  <si>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</si>
  <si>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</si>
  <si>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</si>
  <si>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</si>
  <si>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</si>
  <si>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</si>
  <si>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</si>
  <si>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</si>
  <si>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</si>
  <si>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</si>
  <si>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</si>
  <si>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</si>
  <si>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</si>
  <si>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</si>
  <si>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</si>
  <si>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</si>
  <si>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</si>
  <si>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</si>
  <si>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</si>
  <si>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</si>
  <si>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</si>
  <si>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</si>
  <si>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</si>
  <si>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</si>
  <si>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</si>
  <si>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</si>
  <si>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</si>
  <si>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</si>
  <si>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</si>
  <si>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</si>
  <si>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</si>
  <si>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</si>
  <si>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</si>
  <si>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</si>
  <si>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</si>
  <si>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</si>
  <si>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</si>
  <si>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</si>
  <si>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</si>
  <si>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</si>
  <si>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</si>
  <si>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</si>
  <si>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</si>
  <si>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</si>
  <si>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</si>
  <si>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</si>
  <si>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</si>
  <si>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</si>
  <si>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</si>
  <si>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</si>
  <si>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</si>
  <si>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</si>
  <si>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</si>
  <si>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</si>
  <si>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</si>
  <si>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</si>
  <si>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</si>
  <si>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</si>
  <si>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</si>
  <si>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</si>
  <si>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</si>
  <si>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</si>
  <si>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</si>
  <si>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</si>
  <si>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</si>
  <si>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</si>
  <si>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</si>
  <si>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</si>
  <si>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</si>
  <si>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</si>
  <si>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</si>
  <si>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</si>
  <si>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</si>
  <si>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</si>
  <si>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</si>
  <si>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</si>
  <si>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</si>
  <si>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</si>
  <si>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</si>
  <si>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</si>
  <si>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</si>
  <si>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</si>
  <si>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</si>
  <si>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</si>
  <si>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</si>
  <si>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</si>
  <si>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</si>
  <si>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</si>
  <si>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</si>
  <si>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</si>
  <si>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</si>
  <si>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</si>
  <si>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</si>
  <si>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</si>
  <si>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</si>
  <si>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</si>
  <si>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</si>
  <si>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</si>
  <si>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</si>
  <si>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</si>
  <si>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</si>
  <si>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</si>
  <si>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</si>
  <si>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</si>
  <si>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</si>
  <si>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</si>
  <si>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</si>
  <si>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</si>
  <si>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</si>
  <si>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</si>
  <si>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</si>
  <si>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</si>
  <si>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</si>
  <si>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</si>
  <si>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</si>
  <si>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</si>
  <si>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</si>
  <si>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</si>
  <si>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</si>
  <si>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</si>
  <si>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</si>
  <si>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</si>
  <si>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</si>
  <si>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</si>
  <si>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</si>
  <si>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</si>
  <si>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</si>
  <si>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</si>
  <si>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</si>
  <si>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</si>
  <si>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</si>
  <si>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</si>
  <si>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</si>
  <si>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</si>
  <si>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</si>
  <si>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</si>
  <si>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</si>
  <si>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</si>
  <si>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</si>
  <si>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</si>
  <si>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</si>
  <si>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</si>
  <si>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</si>
  <si>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</si>
  <si>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</si>
  <si>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</si>
  <si>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</si>
  <si>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</si>
  <si>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</si>
  <si>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</si>
  <si>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</si>
  <si>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</si>
  <si>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</si>
  <si>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</si>
  <si>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</si>
  <si>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</si>
  <si>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</si>
  <si>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</si>
  <si>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</si>
  <si>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</si>
  <si>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</si>
  <si>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</si>
  <si>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</si>
  <si>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</si>
  <si>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</si>
  <si>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</si>
  <si>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</si>
  <si>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</si>
  <si>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</si>
  <si>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</si>
  <si>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</si>
  <si>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</si>
  <si>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</si>
  <si>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</si>
  <si>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</si>
  <si>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</si>
  <si>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</si>
  <si>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</si>
  <si>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</si>
  <si>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</si>
  <si>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</si>
  <si>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</si>
  <si>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</si>
  <si>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</si>
  <si>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</si>
  <si>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</si>
  <si>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</si>
  <si>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</si>
  <si>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</si>
  <si>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</si>
  <si>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</si>
  <si>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</si>
  <si>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</si>
  <si>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</si>
  <si>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</si>
  <si>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</si>
  <si>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</si>
  <si>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</si>
  <si>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</si>
  <si>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</si>
  <si>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</si>
  <si>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</si>
  <si>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</si>
  <si>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</si>
  <si>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</si>
  <si>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</si>
  <si>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</si>
  <si>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</si>
  <si>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</si>
  <si>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</si>
  <si>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</si>
  <si>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</si>
  <si>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</si>
  <si>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</si>
  <si>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</si>
  <si>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</si>
  <si>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</si>
  <si>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</si>
  <si>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</si>
  <si>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</si>
  <si>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</si>
  <si>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</si>
  <si>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</si>
  <si>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</si>
  <si>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</si>
  <si>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</si>
  <si>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</si>
  <si>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</si>
  <si>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</si>
  <si>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</si>
  <si>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</si>
  <si>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</si>
  <si>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</si>
  <si>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</si>
  <si>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</si>
  <si>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</si>
  <si>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</si>
  <si>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</si>
  <si>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</si>
  <si>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</si>
  <si>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</si>
  <si>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</si>
  <si>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</si>
  <si>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</si>
  <si>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</si>
  <si>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</si>
  <si>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</si>
  <si>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</si>
  <si>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</si>
  <si>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</si>
  <si>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</si>
  <si>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</si>
  <si>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</si>
  <si>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</si>
  <si>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</si>
  <si>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</si>
  <si>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</si>
  <si>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</si>
  <si>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</si>
  <si>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</si>
  <si>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</si>
  <si>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</si>
  <si>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</si>
  <si>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</si>
  <si>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</si>
  <si>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</si>
  <si>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</si>
  <si>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</si>
  <si>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</si>
  <si>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</si>
  <si>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</si>
  <si>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</si>
  <si>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</si>
  <si>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</si>
  <si>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</si>
  <si>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</si>
  <si>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</si>
  <si>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</si>
  <si>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</si>
  <si>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</si>
  <si>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</si>
  <si>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</si>
  <si>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</si>
  <si>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</si>
  <si>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</si>
  <si>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</si>
  <si>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</si>
  <si>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</si>
  <si>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</si>
  <si>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</si>
  <si>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</si>
  <si>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</si>
  <si>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</si>
  <si>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</si>
  <si>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</si>
  <si>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</si>
  <si>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</si>
  <si>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</si>
  <si>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</si>
  <si>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</si>
  <si>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</si>
  <si>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</si>
  <si>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</si>
  <si>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</si>
  <si>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</si>
  <si>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</si>
  <si>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</si>
  <si>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</si>
  <si>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</si>
  <si>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</si>
  <si>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</si>
  <si>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</si>
  <si>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</si>
  <si>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</si>
  <si>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</si>
  <si>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</si>
  <si>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</si>
  <si>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</si>
  <si>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</si>
  <si>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</si>
  <si>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</si>
  <si>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</si>
  <si>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</si>
  <si>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</si>
  <si>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</si>
  <si>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</si>
  <si>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</si>
  <si>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</si>
  <si>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</si>
  <si>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</si>
  <si>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</si>
  <si>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</si>
  <si>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</si>
  <si>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</si>
  <si>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</si>
  <si>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</si>
  <si>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</si>
  <si>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</si>
  <si>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</si>
  <si>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</si>
  <si>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</si>
  <si>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</si>
  <si>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</si>
  <si>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</si>
  <si>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</si>
  <si>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</si>
  <si>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</si>
  <si>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</si>
  <si>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</si>
  <si>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</si>
  <si>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</si>
  <si>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</si>
  <si>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</si>
  <si>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</si>
  <si>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</si>
  <si>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</si>
  <si>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</si>
  <si>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</si>
  <si>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</si>
  <si>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</si>
  <si>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</si>
  <si>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</si>
  <si>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</si>
  <si>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</si>
  <si>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</si>
  <si>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</si>
  <si>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</si>
  <si>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</si>
  <si>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</si>
  <si>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</si>
  <si>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</si>
  <si>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</si>
  <si>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</si>
  <si>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</si>
  <si>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</si>
  <si>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</si>
  <si>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</si>
  <si>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</si>
  <si>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</si>
  <si>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</si>
  <si>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</si>
  <si>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</si>
  <si>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</si>
  <si>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</si>
  <si>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</si>
  <si>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</si>
  <si>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</si>
  <si>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</si>
  <si>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</si>
  <si>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</si>
  <si>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</si>
  <si>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</si>
  <si>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</si>
  <si>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</si>
  <si>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</si>
  <si>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</si>
  <si>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</si>
  <si>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</si>
  <si>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</si>
  <si>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</si>
  <si>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</si>
  <si>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</si>
  <si>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</si>
  <si>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</si>
  <si>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</si>
  <si>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</si>
  <si>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</si>
  <si>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</si>
  <si>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</si>
  <si>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</si>
  <si>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</si>
  <si>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</si>
  <si>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</si>
  <si>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</si>
  <si>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</si>
  <si>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</si>
  <si>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</si>
  <si>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</si>
  <si>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</si>
  <si>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</si>
  <si>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</si>
  <si>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</si>
  <si>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</si>
  <si>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</si>
  <si>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</si>
  <si>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</si>
  <si>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</si>
  <si>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</si>
  <si>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</si>
  <si>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</si>
  <si>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</si>
  <si>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</si>
  <si>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</si>
  <si>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</si>
  <si>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</si>
  <si>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</si>
  <si>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</si>
  <si>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</si>
  <si>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</si>
  <si>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</si>
  <si>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</si>
  <si>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</si>
  <si>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</si>
  <si>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</si>
  <si>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</si>
  <si>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</si>
  <si>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</si>
  <si>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</si>
  <si>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</si>
  <si>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</si>
  <si>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</si>
  <si>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</si>
  <si>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</si>
  <si>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</si>
  <si>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</si>
  <si>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</si>
  <si>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</si>
  <si>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</si>
  <si>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</si>
  <si>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</si>
  <si>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</si>
  <si>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</si>
  <si>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</si>
  <si>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</si>
  <si>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</si>
  <si>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</si>
  <si>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</si>
  <si>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</si>
  <si>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</si>
  <si>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</si>
  <si>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</si>
  <si>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</si>
  <si>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</si>
  <si>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</si>
  <si>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</si>
  <si>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</si>
  <si>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</si>
  <si>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</si>
  <si>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</si>
  <si>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</si>
  <si>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</si>
  <si>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</si>
  <si>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</si>
  <si>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</si>
  <si>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</si>
  <si>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</si>
  <si>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</si>
  <si>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</si>
  <si>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</si>
  <si>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</si>
  <si>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</si>
  <si>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</si>
  <si>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</si>
  <si>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</si>
  <si>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</si>
  <si>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</si>
  <si>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</si>
  <si>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</si>
  <si>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</si>
  <si>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</si>
  <si>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</si>
  <si>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</si>
  <si>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</si>
  <si>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</si>
  <si>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</si>
  <si>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</si>
  <si>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</si>
  <si>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</si>
  <si>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</si>
  <si>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</si>
  <si>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</si>
  <si>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</si>
  <si>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</si>
  <si>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</si>
  <si>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</si>
  <si>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</si>
  <si>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</si>
  <si>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</si>
  <si>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</si>
  <si>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</si>
  <si>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</si>
  <si>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</si>
  <si>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</si>
  <si>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</si>
  <si>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</si>
  <si>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</si>
  <si>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</si>
  <si>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</si>
  <si>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</si>
  <si>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</si>
  <si>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</si>
  <si>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</si>
  <si>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</si>
  <si>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</si>
  <si>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</si>
  <si>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</si>
  <si>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</si>
  <si>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</si>
  <si>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</si>
  <si>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</si>
  <si>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</si>
  <si>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</si>
  <si>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</si>
  <si>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</si>
  <si>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</si>
  <si>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</si>
  <si>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</si>
  <si>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</si>
  <si>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</si>
  <si>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</si>
  <si>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</si>
  <si>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</si>
  <si>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</si>
  <si>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</si>
  <si>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</si>
  <si>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</si>
  <si>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</si>
  <si>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</si>
  <si>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</si>
  <si>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</si>
  <si>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</si>
  <si>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</si>
  <si>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</si>
  <si>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</si>
  <si>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</si>
  <si>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</si>
  <si>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</si>
  <si>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</si>
  <si>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</si>
  <si>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</si>
  <si>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</si>
  <si>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</si>
  <si>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</si>
  <si>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</si>
  <si>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</si>
  <si>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</si>
  <si>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</si>
  <si>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</si>
  <si>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</si>
  <si>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</si>
  <si>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</si>
  <si>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</si>
  <si>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</si>
  <si>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</si>
  <si>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</si>
  <si>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</si>
  <si>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</si>
  <si>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</si>
  <si>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</si>
  <si>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</si>
  <si>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</si>
  <si>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</si>
  <si>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</si>
  <si>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</si>
  <si>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</si>
  <si>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</si>
  <si>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</si>
  <si>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</si>
  <si>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</si>
  <si>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</si>
  <si>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</si>
  <si>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</si>
  <si>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</si>
  <si>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</si>
  <si>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</si>
  <si>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</si>
  <si>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</si>
  <si>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</si>
  <si>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</si>
  <si>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</si>
  <si>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</si>
  <si>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</si>
  <si>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</si>
  <si>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</si>
  <si>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</si>
  <si>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</si>
  <si>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</si>
  <si>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</si>
  <si>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</si>
  <si>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</si>
  <si>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</si>
  <si>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</si>
  <si>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</si>
  <si>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</si>
  <si>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</si>
  <si>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</si>
  <si>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</si>
  <si>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</si>
  <si>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</si>
  <si>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</si>
  <si>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</si>
  <si>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</si>
  <si>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</si>
  <si>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</si>
  <si>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</si>
  <si>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</si>
  <si>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</si>
  <si>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</si>
  <si>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</si>
  <si>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</si>
  <si>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</si>
  <si>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</si>
  <si>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</si>
  <si>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</si>
  <si>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</si>
  <si>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</si>
  <si>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</si>
  <si>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</si>
  <si>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</si>
  <si>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</si>
  <si>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</si>
  <si>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</si>
  <si>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</si>
  <si>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</si>
  <si>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</si>
  <si>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</si>
  <si>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</si>
  <si>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</si>
  <si>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</si>
  <si>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</si>
  <si>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</si>
  <si>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</si>
  <si>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</si>
  <si>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</si>
  <si>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</si>
  <si>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</si>
  <si>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</si>
  <si>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</si>
  <si>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</si>
  <si>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</si>
  <si>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</si>
  <si>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</si>
  <si>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</si>
  <si>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</si>
  <si>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</si>
  <si>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</si>
  <si>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</si>
  <si>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</si>
  <si>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</si>
  <si>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</si>
  <si>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</si>
  <si>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</si>
  <si>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</si>
  <si>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</si>
  <si>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</si>
  <si>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</si>
  <si>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</si>
  <si>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</si>
  <si>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</si>
  <si>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</si>
  <si>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</si>
  <si>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</si>
  <si>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</si>
  <si>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</si>
  <si>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</si>
  <si>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</si>
  <si>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</si>
  <si>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</si>
  <si>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</si>
  <si>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</si>
  <si>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</si>
  <si>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</si>
  <si>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</si>
  <si>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</si>
  <si>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</si>
  <si>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</si>
  <si>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</si>
  <si>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</si>
  <si>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</si>
  <si>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</si>
  <si>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</si>
  <si>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</si>
  <si>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</si>
  <si>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</si>
  <si>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</si>
  <si>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</si>
  <si>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</si>
  <si>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</si>
  <si>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</si>
  <si>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</si>
  <si>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</si>
  <si>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</si>
  <si>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</si>
  <si>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</si>
  <si>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</si>
  <si>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</si>
  <si>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</si>
  <si>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</si>
  <si>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</si>
  <si>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</si>
  <si>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</si>
  <si>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</si>
  <si>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</si>
  <si>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</si>
  <si>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</si>
  <si>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</si>
  <si>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</si>
  <si>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</si>
  <si>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</si>
  <si>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</si>
  <si>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</si>
  <si>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</si>
  <si>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</si>
  <si>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</si>
  <si>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</si>
  <si>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</si>
  <si>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</si>
  <si>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</si>
  <si>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</si>
  <si>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</si>
  <si>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</si>
  <si>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</si>
  <si>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</si>
  <si>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</si>
  <si>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</si>
  <si>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</si>
  <si>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</si>
  <si>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</si>
  <si>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</si>
  <si>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</si>
  <si>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</si>
  <si>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</si>
  <si>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</si>
  <si>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</si>
  <si>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</si>
  <si>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</si>
  <si>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</si>
  <si>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</si>
  <si>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</si>
  <si>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</si>
  <si>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</si>
  <si>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</si>
  <si>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</si>
  <si>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</si>
  <si>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</si>
  <si>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</si>
  <si>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</si>
  <si>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</si>
  <si>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</si>
  <si>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</si>
  <si>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</si>
  <si>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</si>
  <si>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</si>
  <si>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</si>
  <si>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</si>
  <si>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</si>
  <si>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</si>
  <si>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</si>
  <si>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</si>
  <si>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</si>
  <si>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</si>
  <si>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</si>
  <si>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</si>
  <si>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</si>
  <si>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</si>
  <si>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</si>
  <si>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</si>
  <si>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</si>
  <si>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</si>
  <si>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</si>
  <si>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</si>
  <si>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</si>
  <si>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</si>
  <si>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</si>
  <si>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</si>
  <si>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</si>
  <si>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</si>
  <si>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</si>
  <si>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</si>
  <si>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</si>
  <si>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</si>
  <si>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</si>
  <si>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</si>
  <si>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</si>
  <si>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</si>
  <si>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</si>
  <si>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</si>
  <si>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</si>
  <si>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</si>
  <si>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</si>
  <si>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</si>
  <si>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</si>
  <si>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</si>
  <si>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</si>
  <si>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</si>
  <si>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</si>
  <si>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</si>
  <si>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</si>
  <si>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</si>
  <si>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</si>
  <si>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</si>
  <si>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</si>
  <si>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</si>
  <si>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</si>
  <si>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</si>
  <si>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</si>
  <si>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</si>
  <si>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</si>
  <si>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</si>
  <si>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</si>
  <si>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</si>
  <si>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</si>
  <si>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</si>
  <si>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</si>
  <si>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</si>
  <si>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</si>
  <si>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</si>
  <si>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</si>
  <si>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</si>
  <si>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</si>
  <si>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</si>
  <si>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</si>
  <si>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</si>
  <si>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</si>
  <si>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</si>
  <si>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</si>
  <si>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</si>
  <si>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</si>
  <si>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</si>
  <si>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</si>
  <si>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</si>
  <si>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</si>
  <si>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</si>
  <si>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</si>
  <si>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</si>
  <si>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</si>
  <si>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</si>
  <si>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</si>
  <si>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</si>
  <si>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</si>
  <si>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</si>
  <si>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</si>
  <si>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</si>
  <si>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</si>
  <si>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</si>
  <si>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</si>
  <si>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</si>
  <si>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</si>
  <si>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</si>
  <si>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</si>
  <si>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</si>
  <si>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</si>
  <si>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</si>
  <si>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</si>
  <si>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</si>
  <si>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</si>
  <si>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</si>
  <si>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</si>
  <si>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</si>
  <si>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</si>
  <si>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</si>
  <si>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</si>
  <si>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</si>
  <si>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</si>
  <si>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</si>
  <si>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</si>
  <si>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</si>
  <si>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</si>
  <si>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</si>
  <si>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</si>
  <si>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</si>
  <si>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</si>
  <si>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</si>
  <si>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</si>
  <si>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</si>
  <si>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</si>
  <si>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</si>
  <si>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</si>
  <si>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</si>
  <si>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</si>
  <si>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</si>
  <si>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</si>
  <si>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</si>
  <si>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</si>
  <si>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</si>
  <si>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</si>
  <si>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</si>
  <si>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</si>
  <si>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</si>
  <si>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</si>
  <si>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</si>
  <si>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</si>
  <si>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</si>
  <si>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</si>
  <si>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</si>
  <si>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</si>
  <si>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</si>
  <si>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</si>
  <si>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</si>
  <si>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</si>
  <si>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</si>
  <si>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</si>
  <si>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</si>
  <si>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</si>
  <si>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</si>
  <si>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</si>
  <si>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</si>
  <si>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</si>
  <si>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</si>
  <si>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</si>
  <si>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</si>
  <si>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</si>
  <si>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</si>
  <si>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</si>
  <si>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</si>
  <si>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</si>
  <si>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</si>
  <si>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</si>
  <si>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</si>
  <si>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</si>
  <si>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</si>
  <si>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</si>
  <si>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</si>
  <si>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</si>
  <si>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</si>
  <si>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</si>
  <si>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</si>
  <si>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</si>
  <si>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</si>
  <si>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</si>
  <si>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</si>
  <si>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</si>
  <si>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</si>
  <si>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</si>
  <si>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</si>
  <si>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</si>
  <si>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</si>
  <si>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</si>
  <si>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</si>
  <si>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</si>
  <si>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</si>
  <si>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</si>
  <si>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</si>
  <si>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</si>
  <si>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</si>
  <si>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</si>
  <si>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</si>
  <si>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</si>
  <si>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</si>
  <si>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</si>
  <si>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</si>
  <si>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</si>
  <si>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</si>
  <si>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</si>
  <si>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</si>
  <si>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</si>
  <si>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</si>
  <si>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</si>
  <si>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</si>
  <si>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</si>
  <si>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</si>
  <si>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</si>
  <si>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</si>
  <si>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</si>
  <si>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</si>
  <si>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</si>
  <si>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</si>
  <si>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</si>
  <si>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</si>
  <si>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</si>
  <si>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</si>
  <si>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</si>
  <si>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</si>
  <si>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</si>
  <si>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</si>
  <si>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</si>
  <si>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</si>
  <si>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</si>
  <si>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</si>
  <si>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</si>
  <si>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</si>
  <si>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</si>
  <si>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</si>
  <si>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</si>
  <si>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</si>
  <si>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</si>
  <si>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</si>
  <si>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</si>
  <si>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</si>
  <si>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</si>
  <si>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</si>
  <si>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</si>
  <si>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</si>
  <si>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</si>
  <si>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</si>
  <si>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</si>
  <si>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</si>
  <si>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</si>
  <si>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</si>
  <si>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</si>
  <si>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</si>
  <si>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</si>
  <si>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</si>
  <si>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</si>
  <si>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</si>
  <si>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</si>
  <si>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</si>
  <si>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</si>
  <si>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</si>
  <si>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</si>
  <si>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</si>
  <si>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</si>
  <si>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</si>
  <si>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</si>
  <si>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</si>
  <si>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</si>
  <si>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</si>
  <si>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</si>
  <si>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</si>
  <si>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</si>
  <si>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</si>
  <si>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</si>
  <si>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</si>
  <si>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</si>
  <si>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</si>
  <si>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</si>
  <si>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</si>
  <si>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</si>
  <si>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</si>
  <si>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</si>
  <si>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</si>
  <si>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</si>
  <si>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</si>
  <si>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</si>
  <si>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</si>
  <si>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</si>
  <si>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</si>
  <si>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</si>
  <si>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</si>
  <si>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</si>
  <si>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</si>
  <si>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</si>
  <si>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</si>
  <si>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</si>
  <si>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</si>
  <si>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</si>
  <si>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</si>
  <si>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</si>
  <si>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</si>
  <si>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</si>
  <si>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</si>
  <si>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</si>
  <si>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</si>
  <si>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</si>
  <si>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</si>
  <si>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</si>
  <si>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</si>
  <si>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</si>
  <si>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</si>
  <si>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</si>
  <si>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</si>
  <si>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</si>
  <si>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</si>
  <si>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</si>
  <si>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</si>
  <si>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</si>
  <si>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</si>
  <si>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</si>
  <si>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</si>
  <si>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</si>
  <si>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</si>
  <si>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</si>
  <si>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</si>
  <si>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</si>
  <si>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</si>
  <si>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</si>
  <si>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</si>
  <si>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</si>
  <si>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</si>
  <si>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</si>
  <si>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</si>
  <si>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</si>
  <si>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</si>
  <si>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</si>
  <si>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</si>
  <si>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</si>
  <si>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</si>
  <si>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</si>
  <si>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</si>
  <si>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</si>
  <si>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</si>
  <si>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</si>
  <si>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</si>
  <si>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</si>
  <si>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</si>
  <si>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</si>
  <si>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</si>
  <si>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</si>
  <si>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</si>
  <si>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</si>
  <si>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</si>
  <si>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</si>
  <si>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</si>
  <si>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</si>
  <si>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</si>
  <si>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</si>
  <si>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</si>
  <si>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</si>
  <si>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</si>
  <si>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</si>
  <si>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</si>
  <si>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</si>
  <si>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</si>
  <si>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</si>
  <si>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</si>
  <si>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</si>
  <si>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</si>
  <si>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</si>
  <si>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</si>
  <si>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</si>
  <si>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</si>
  <si>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</si>
  <si>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</si>
  <si>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</si>
  <si>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</si>
  <si>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</si>
  <si>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</si>
  <si>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</si>
  <si>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</si>
  <si>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</si>
  <si>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</si>
  <si>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</si>
  <si>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</si>
  <si>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</si>
  <si>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</si>
  <si>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</si>
  <si>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</si>
  <si>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</si>
  <si>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</si>
  <si>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</si>
  <si>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</si>
  <si>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</si>
  <si>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</si>
  <si>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</si>
  <si>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</si>
  <si>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</si>
  <si>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</si>
  <si>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</si>
  <si>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</si>
  <si>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</si>
  <si>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</si>
  <si>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</si>
  <si>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</si>
  <si>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</si>
  <si>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</si>
  <si>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</si>
  <si>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</si>
  <si>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</si>
  <si>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</si>
  <si>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</si>
  <si>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</si>
  <si>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</si>
  <si>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</si>
  <si>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</si>
  <si>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</si>
  <si>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</si>
  <si>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</si>
  <si>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</si>
  <si>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</si>
  <si>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</si>
  <si>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</si>
  <si>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</si>
  <si>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</si>
  <si>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</si>
  <si>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</si>
  <si>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</si>
  <si>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</si>
  <si>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</si>
  <si>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</si>
  <si>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</si>
  <si>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</si>
  <si>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</si>
  <si>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</si>
  <si>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</si>
  <si>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</si>
  <si>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</si>
  <si>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</si>
  <si>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</si>
  <si>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</si>
  <si>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</si>
  <si>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</si>
  <si>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</si>
  <si>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</si>
  <si>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</si>
  <si>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</si>
  <si>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</si>
  <si>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</si>
  <si>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</si>
  <si>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</si>
  <si>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</si>
  <si>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</si>
  <si>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</si>
  <si>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</si>
  <si>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</si>
  <si>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</si>
  <si>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</si>
  <si>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</si>
  <si>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</si>
  <si>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</si>
  <si>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</si>
  <si>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</si>
  <si>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</si>
  <si>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</si>
  <si>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</si>
  <si>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</si>
  <si>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</si>
  <si>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</si>
  <si>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</si>
  <si>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</si>
  <si>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</si>
  <si>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</si>
  <si>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</si>
  <si>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</si>
  <si>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</si>
  <si>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</si>
  <si>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</si>
  <si>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</si>
  <si>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</si>
  <si>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</si>
  <si>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</si>
  <si>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</si>
  <si>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</si>
  <si>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</si>
  <si>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</si>
  <si>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</si>
  <si>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</si>
  <si>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</si>
  <si>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</si>
  <si>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</si>
  <si>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</si>
  <si>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</si>
  <si>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</si>
  <si>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</si>
  <si>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</si>
  <si>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</si>
  <si>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</si>
  <si>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</si>
  <si>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</si>
  <si>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</si>
  <si>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</si>
  <si>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</si>
  <si>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</si>
  <si>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</si>
  <si>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</si>
  <si>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</si>
  <si>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</si>
  <si>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</si>
  <si>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</si>
  <si>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</si>
  <si>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</si>
  <si>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</si>
  <si>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</si>
  <si>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</si>
  <si>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</si>
  <si>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</si>
  <si>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</si>
  <si>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</si>
  <si>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</si>
  <si>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</si>
  <si>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</si>
  <si>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</si>
  <si>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</si>
  <si>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</si>
  <si>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</si>
  <si>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</si>
  <si>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</si>
  <si>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</si>
  <si>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</si>
  <si>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</si>
  <si>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</si>
  <si>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</si>
  <si>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</si>
  <si>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</si>
  <si>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</si>
  <si>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</si>
  <si>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</si>
  <si>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</si>
  <si>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</si>
  <si>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</si>
  <si>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</si>
  <si>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</si>
  <si>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</si>
  <si>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</si>
  <si>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</si>
  <si>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</si>
  <si>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</si>
  <si>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</si>
  <si>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</si>
  <si>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</si>
  <si>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</si>
  <si>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</si>
  <si>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</si>
  <si>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</si>
  <si>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</si>
  <si>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</si>
  <si>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</si>
  <si>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</si>
  <si>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</si>
  <si>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</si>
  <si>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</si>
  <si>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</si>
  <si>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</si>
  <si>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</si>
  <si>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</si>
  <si>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</si>
  <si>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</si>
  <si>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</si>
  <si>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</si>
  <si>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</si>
  <si>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</si>
  <si>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</si>
  <si>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</si>
  <si>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</si>
  <si>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</si>
  <si>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</si>
  <si>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</si>
  <si>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</si>
  <si>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</si>
  <si>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</si>
  <si>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</si>
  <si>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</si>
  <si>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</si>
  <si>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</si>
  <si>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</si>
  <si>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</si>
  <si>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</si>
  <si>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</si>
  <si>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</si>
  <si>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</si>
  <si>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</si>
  <si>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</si>
  <si>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</si>
  <si>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</si>
  <si>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</si>
  <si>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</si>
  <si>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</si>
  <si>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</si>
  <si>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</si>
  <si>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</si>
  <si>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</si>
  <si>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</si>
  <si>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</si>
  <si>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</si>
  <si>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</si>
  <si>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</si>
  <si>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</si>
  <si>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</si>
  <si>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</si>
  <si>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</si>
  <si>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</si>
  <si>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</si>
  <si>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</si>
  <si>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</si>
  <si>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</si>
  <si>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</si>
  <si>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</si>
  <si>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</si>
  <si>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</si>
  <si>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</si>
  <si>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</si>
  <si>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</si>
  <si>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</si>
  <si>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</si>
  <si>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</si>
  <si>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</si>
  <si>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</si>
  <si>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</si>
  <si>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</si>
  <si>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</si>
  <si>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</si>
  <si>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</si>
  <si>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</si>
  <si>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</si>
  <si>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</si>
  <si>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</si>
  <si>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</si>
  <si>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</si>
  <si>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</si>
  <si>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</si>
  <si>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</si>
  <si>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</si>
  <si>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</si>
  <si>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</si>
  <si>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</si>
  <si>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</si>
  <si>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</si>
  <si>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</si>
  <si>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</si>
  <si>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</si>
  <si>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</si>
  <si>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</si>
  <si>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</si>
  <si>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</si>
  <si>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</si>
  <si>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</si>
  <si>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</si>
  <si>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</si>
  <si>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</si>
  <si>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</si>
  <si>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</si>
  <si>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</si>
  <si>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</si>
  <si>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</si>
  <si>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</si>
  <si>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</si>
  <si>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</si>
  <si>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</si>
  <si>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</si>
  <si>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</si>
  <si>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</si>
  <si>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</si>
  <si>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</si>
  <si>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</si>
  <si>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</si>
  <si>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</si>
  <si>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</si>
  <si>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</si>
  <si>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</si>
  <si>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</si>
  <si>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</si>
  <si>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</si>
  <si>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</si>
  <si>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</si>
  <si>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</si>
  <si>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</si>
  <si>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</si>
  <si>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</si>
  <si>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</si>
  <si>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</si>
  <si>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</si>
  <si>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</si>
  <si>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</si>
  <si>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</si>
  <si>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</si>
  <si>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</si>
  <si>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</si>
  <si>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</si>
  <si>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</si>
  <si>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</si>
  <si>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</si>
  <si>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</si>
  <si>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</si>
  <si>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</si>
  <si>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</si>
  <si>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</si>
  <si>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</si>
  <si>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</si>
  <si>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</si>
  <si>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</si>
  <si>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</si>
  <si>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</si>
  <si>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</si>
  <si>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</si>
  <si>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</si>
  <si>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</si>
  <si>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</si>
  <si>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</si>
  <si>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</si>
  <si>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</si>
  <si>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</si>
  <si>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</si>
  <si>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</si>
  <si>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</si>
  <si>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</si>
  <si>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</si>
  <si>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</si>
  <si>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</si>
  <si>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</si>
  <si>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</si>
  <si>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</si>
  <si>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</si>
  <si>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</si>
  <si>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</si>
  <si>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</si>
  <si>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</si>
  <si>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</si>
  <si>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</si>
  <si>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</si>
  <si>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</si>
  <si>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</si>
  <si>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</si>
  <si>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</si>
  <si>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</si>
  <si>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</si>
  <si>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</si>
  <si>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</si>
  <si>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</si>
  <si>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</si>
  <si>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</si>
  <si>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</si>
  <si>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</si>
  <si>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</si>
  <si>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</si>
  <si>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</si>
  <si>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</si>
  <si>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</si>
  <si>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</si>
  <si>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</si>
  <si>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</si>
  <si>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</si>
  <si>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</si>
  <si>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</si>
  <si>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</si>
  <si>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</si>
  <si>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</si>
  <si>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</si>
  <si>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</si>
  <si>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</si>
  <si>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</si>
  <si>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</si>
  <si>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</si>
  <si>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</si>
  <si>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</si>
  <si>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</si>
  <si>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</si>
  <si>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</si>
  <si>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</si>
  <si>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</si>
  <si>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</si>
  <si>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</si>
  <si>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</si>
  <si>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</si>
  <si>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</si>
  <si>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</si>
  <si>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</si>
  <si>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</si>
  <si>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</si>
  <si>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</si>
  <si>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</si>
  <si>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</si>
  <si>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</si>
  <si>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</si>
  <si>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</si>
  <si>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</si>
  <si>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</si>
  <si>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</si>
  <si>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</si>
  <si>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</si>
  <si>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</si>
  <si>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</si>
  <si>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</si>
  <si>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</si>
  <si>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</si>
  <si>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</si>
  <si>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</si>
  <si>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</si>
  <si>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</si>
  <si>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</si>
  <si>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</si>
  <si>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</si>
  <si>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</si>
  <si>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</si>
  <si>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</si>
  <si>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</si>
  <si>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</si>
  <si>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</si>
  <si>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</si>
  <si>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</si>
  <si>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</si>
  <si>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</si>
  <si>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</si>
  <si>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</si>
  <si>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</si>
  <si>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</si>
  <si>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</si>
  <si>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</si>
  <si>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</si>
  <si>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</si>
  <si>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</si>
  <si>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</si>
  <si>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</si>
  <si>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</si>
  <si>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</si>
  <si>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</si>
  <si>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</si>
  <si>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</si>
  <si>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</si>
  <si>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</si>
  <si>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</si>
  <si>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</si>
  <si>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</si>
  <si>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</si>
  <si>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</si>
  <si>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</si>
  <si>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</si>
  <si>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</si>
  <si>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</si>
  <si>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</si>
  <si>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</si>
  <si>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</si>
  <si>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</si>
  <si>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</si>
  <si>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</si>
  <si>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</si>
  <si>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</si>
  <si>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</si>
  <si>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</si>
  <si>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</si>
  <si>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</si>
  <si>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</si>
  <si>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</si>
  <si>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</si>
  <si>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</si>
  <si>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</si>
  <si>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</si>
  <si>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</si>
  <si>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</si>
  <si>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</si>
  <si>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</si>
  <si>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</si>
  <si>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</si>
  <si>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</si>
  <si>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</si>
  <si>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</si>
  <si>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</si>
  <si>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</si>
  <si>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</si>
  <si>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</si>
  <si>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</si>
  <si>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</si>
  <si>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</si>
  <si>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</si>
  <si>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</si>
  <si>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</si>
  <si>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</si>
  <si>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</si>
  <si>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</si>
  <si>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</si>
  <si>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</si>
  <si>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</si>
  <si>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</si>
  <si>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</si>
  <si>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</si>
  <si>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</si>
  <si>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</si>
  <si>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</si>
  <si>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</si>
  <si>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</si>
  <si>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</si>
  <si>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</si>
  <si>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</si>
  <si>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</si>
  <si>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</si>
  <si>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</si>
  <si>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</si>
  <si>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</si>
  <si>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</si>
  <si>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</si>
  <si>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</si>
  <si>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</si>
  <si>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</si>
  <si>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</si>
  <si>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</si>
  <si>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</si>
  <si>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</si>
  <si>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</si>
  <si>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</si>
  <si>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</si>
  <si>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</si>
  <si>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</si>
  <si>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</si>
  <si>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</si>
  <si>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</si>
  <si>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</si>
  <si>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</si>
  <si>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</si>
  <si>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</si>
  <si>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</si>
  <si>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</si>
  <si>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</si>
  <si>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</si>
  <si>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</si>
  <si>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</si>
  <si>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</si>
  <si>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</si>
  <si>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</si>
  <si>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</si>
  <si>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</si>
  <si>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</si>
  <si>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</si>
  <si>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</si>
  <si>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</si>
  <si>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</si>
  <si>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</si>
  <si>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</si>
  <si>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</si>
  <si>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</si>
  <si>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</si>
  <si>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</si>
  <si>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</si>
  <si>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</si>
  <si>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</si>
  <si>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</si>
  <si>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</si>
  <si>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</si>
  <si>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</si>
  <si>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</si>
  <si>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</si>
  <si>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</si>
  <si>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</si>
  <si>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</si>
  <si>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</si>
  <si>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</si>
  <si>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</si>
  <si>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</si>
  <si>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</si>
  <si>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</si>
  <si>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</si>
  <si>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</si>
  <si>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</si>
  <si>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</si>
  <si>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</si>
  <si>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</si>
  <si>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</si>
  <si>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</si>
  <si>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</si>
  <si>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</si>
  <si>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</si>
  <si>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</si>
  <si>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</si>
  <si>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</si>
  <si>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</si>
  <si>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</si>
  <si>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</si>
  <si>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</si>
  <si>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</si>
  <si>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</si>
  <si>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</si>
  <si>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</si>
  <si>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</si>
  <si>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</si>
  <si>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</si>
  <si>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</si>
  <si>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</si>
  <si>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</si>
  <si>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</si>
  <si>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</si>
  <si>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</si>
  <si>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</si>
  <si>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</si>
  <si>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</si>
  <si>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</si>
  <si>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</si>
  <si>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</si>
  <si>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</si>
  <si>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</si>
  <si>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</si>
  <si>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</si>
  <si>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</si>
  <si>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</si>
  <si>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</si>
  <si>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</si>
  <si>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</si>
  <si>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</si>
  <si>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</si>
  <si>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</si>
  <si>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</si>
  <si>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</si>
  <si>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</si>
  <si>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</si>
  <si>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</si>
  <si>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</si>
  <si>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</si>
  <si>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</si>
  <si>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</si>
  <si>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</si>
  <si>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</si>
  <si>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</si>
  <si>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</si>
  <si>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</si>
  <si>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</si>
  <si>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</si>
  <si>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</si>
  <si>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</si>
  <si>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</si>
  <si>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</si>
  <si>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</si>
  <si>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</si>
  <si>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</si>
  <si>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</si>
  <si>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</si>
  <si>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</si>
  <si>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</si>
  <si>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</si>
  <si>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</si>
  <si>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</si>
  <si>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</si>
  <si>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</si>
  <si>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</si>
  <si>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</si>
  <si>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</si>
  <si>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</si>
  <si>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</si>
  <si>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</si>
  <si>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</si>
  <si>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</si>
  <si>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</si>
  <si>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</si>
  <si>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</si>
  <si>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</si>
  <si>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</si>
  <si>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</si>
  <si>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</si>
  <si>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</si>
  <si>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</si>
  <si>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</si>
  <si>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</si>
  <si>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</si>
  <si>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</si>
  <si>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</si>
  <si>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</si>
  <si>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</si>
  <si>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</si>
  <si>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</si>
  <si>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</si>
  <si>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</si>
  <si>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</si>
  <si>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</si>
  <si>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</si>
  <si>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</si>
  <si>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</si>
  <si>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</si>
  <si>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</si>
  <si>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</si>
  <si>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</si>
  <si>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</si>
  <si>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</si>
  <si>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</si>
  <si>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</si>
  <si>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</si>
  <si>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</si>
  <si>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</si>
  <si>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</si>
  <si>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</si>
  <si>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</si>
  <si>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</si>
  <si>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</si>
  <si>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</si>
  <si>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</si>
  <si>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</si>
  <si>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</si>
  <si>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</si>
  <si>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</si>
  <si>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</si>
  <si>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</si>
  <si>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</si>
  <si>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</si>
  <si>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</si>
  <si>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</si>
  <si>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</si>
  <si>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</si>
  <si>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</si>
  <si>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</si>
  <si>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</si>
  <si>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</si>
  <si>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</si>
  <si>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</si>
  <si>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</si>
  <si>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</si>
  <si>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</si>
  <si>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</si>
  <si>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</si>
  <si>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</si>
  <si>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</si>
  <si>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</si>
  <si>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</si>
  <si>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</si>
  <si>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</si>
  <si>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</si>
  <si>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</si>
  <si>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</si>
  <si>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</si>
  <si>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</si>
  <si>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</si>
  <si>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</si>
  <si>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</si>
  <si>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</si>
  <si>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</si>
  <si>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</si>
  <si>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</si>
  <si>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</si>
  <si>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</si>
  <si>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</si>
  <si>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</si>
  <si>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</si>
  <si>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</si>
  <si>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</si>
  <si>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</si>
  <si>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</si>
  <si>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</si>
  <si>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</si>
  <si>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</si>
  <si>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</si>
  <si>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</si>
  <si>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</si>
  <si>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</si>
  <si>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</si>
  <si>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</si>
  <si>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</si>
  <si>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</si>
  <si>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</si>
  <si>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</si>
  <si>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</si>
  <si>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</si>
  <si>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</si>
  <si>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</si>
  <si>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</si>
  <si>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</si>
  <si>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</si>
  <si>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</si>
  <si>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</si>
  <si>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</si>
  <si>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</si>
  <si>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</si>
  <si>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</si>
  <si>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</si>
  <si>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</si>
  <si>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</si>
  <si>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</si>
  <si>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</si>
  <si>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</si>
  <si>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</si>
  <si>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</si>
  <si>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</si>
  <si>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</si>
  <si>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</si>
  <si>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</si>
  <si>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</si>
  <si>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</si>
  <si>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</si>
  <si>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</si>
  <si>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</si>
  <si>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</si>
  <si>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</si>
  <si>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</si>
  <si>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</si>
  <si>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</si>
  <si>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</si>
  <si>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</si>
  <si>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</si>
  <si>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</si>
  <si>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</si>
  <si>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</si>
  <si>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</si>
  <si>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</si>
  <si>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</si>
  <si>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</si>
  <si>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</si>
  <si>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</si>
  <si>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</si>
  <si>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</si>
  <si>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</si>
  <si>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</si>
  <si>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</si>
  <si>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</si>
  <si>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</si>
  <si>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</si>
  <si>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</si>
  <si>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</si>
  <si>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</si>
  <si>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</si>
  <si>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</si>
  <si>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</si>
  <si>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</si>
  <si>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</si>
  <si>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</si>
  <si>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</si>
  <si>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</si>
  <si>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</si>
  <si>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</si>
  <si>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</si>
  <si>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</si>
  <si>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</si>
  <si>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</si>
  <si>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</si>
  <si>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</si>
  <si>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</si>
  <si>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</si>
  <si>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</si>
  <si>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</si>
  <si>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</si>
  <si>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</si>
  <si>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</si>
  <si>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</si>
  <si>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</si>
  <si>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</si>
  <si>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</si>
  <si>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</si>
  <si>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</si>
  <si>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</si>
  <si>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</si>
  <si>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</si>
  <si>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</si>
  <si>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</si>
  <si>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</si>
  <si>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</si>
  <si>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</si>
  <si>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</si>
  <si>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</si>
  <si>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</si>
  <si>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</si>
  <si>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</si>
  <si>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</si>
  <si>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</si>
  <si>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</si>
  <si>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</si>
  <si>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</si>
  <si>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</si>
  <si>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</si>
  <si>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</si>
  <si>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</si>
  <si>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</si>
  <si>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</si>
  <si>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</si>
  <si>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</si>
  <si>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</si>
  <si>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</si>
  <si>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</si>
  <si>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</si>
  <si>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</si>
  <si>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</si>
  <si>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</si>
  <si>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</si>
  <si>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</si>
  <si>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</si>
  <si>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</si>
  <si>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</si>
  <si>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</si>
  <si>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</si>
  <si>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</si>
  <si>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</si>
  <si>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</si>
  <si>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</si>
  <si>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</si>
  <si>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</si>
  <si>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</si>
  <si>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</si>
  <si>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</si>
  <si>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</si>
  <si>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</si>
  <si>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</si>
  <si>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</si>
  <si>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</si>
  <si>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</si>
  <si>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</si>
  <si>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</si>
  <si>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</si>
  <si>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</si>
  <si>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</si>
  <si>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</si>
  <si>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</si>
  <si>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</si>
  <si>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</si>
  <si>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</si>
  <si>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</si>
  <si>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</si>
  <si>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</si>
  <si>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</si>
  <si>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</si>
  <si>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</si>
  <si>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</si>
  <si>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</si>
  <si>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</si>
  <si>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</si>
  <si>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</si>
  <si>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</si>
  <si>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</si>
  <si>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</si>
  <si>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</si>
  <si>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</si>
  <si>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</si>
  <si>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</si>
  <si>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</si>
  <si>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</si>
  <si>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</si>
  <si>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</si>
  <si>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</si>
  <si>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</si>
  <si>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</si>
  <si>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</si>
  <si>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</si>
  <si>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</si>
  <si>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</si>
  <si>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</si>
  <si>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</si>
  <si>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</si>
  <si>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</si>
  <si>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</si>
  <si>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</si>
  <si>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</si>
  <si>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</si>
  <si>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</si>
  <si>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</si>
  <si>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</si>
  <si>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</si>
  <si>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</si>
  <si>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</si>
  <si>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</si>
  <si>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</si>
  <si>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</si>
  <si>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</si>
  <si>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</si>
  <si>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</si>
  <si>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</si>
  <si>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</si>
  <si>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</si>
  <si>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</si>
  <si>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</si>
  <si>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</si>
  <si>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</si>
  <si>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</si>
  <si>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</si>
  <si>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</si>
  <si>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</si>
  <si>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</si>
  <si>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</si>
  <si>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</si>
  <si>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</si>
  <si>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</si>
  <si>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</si>
  <si>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</si>
  <si>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</si>
  <si>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</si>
  <si>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</si>
  <si>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</si>
  <si>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</si>
  <si>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</si>
  <si>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</si>
  <si>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</si>
  <si>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</si>
  <si>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</si>
  <si>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</si>
  <si>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</si>
  <si>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</si>
  <si>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</si>
  <si>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</si>
  <si>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</si>
  <si>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</si>
  <si>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</si>
  <si>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</si>
  <si>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</si>
  <si>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</si>
  <si>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</si>
  <si>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</si>
  <si>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</si>
  <si>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</si>
  <si>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</si>
  <si>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</si>
  <si>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</si>
  <si>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</si>
  <si>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</si>
  <si>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</si>
  <si>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</si>
  <si>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</si>
  <si>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</si>
  <si>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</si>
  <si>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</si>
  <si>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</si>
  <si>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</si>
  <si>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</si>
  <si>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</si>
  <si>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</si>
  <si>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</si>
  <si>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</si>
  <si>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</si>
  <si>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</si>
  <si>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</si>
  <si>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</si>
  <si>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</si>
  <si>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</si>
  <si>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</si>
  <si>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</si>
  <si>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</si>
  <si>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</si>
  <si>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</si>
  <si>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</si>
  <si>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</si>
  <si>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</si>
  <si>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</si>
  <si>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</si>
  <si>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</si>
  <si>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</si>
  <si>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</si>
  <si>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</si>
  <si>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</si>
  <si>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</si>
  <si>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</si>
  <si>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</si>
  <si>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</si>
  <si>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</si>
  <si>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</si>
  <si>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</si>
  <si>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</si>
  <si>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</si>
  <si>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</si>
  <si>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</si>
  <si>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</si>
  <si>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</si>
  <si>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</si>
  <si>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</si>
  <si>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</si>
  <si>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</si>
  <si>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</si>
  <si>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</si>
  <si>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</si>
  <si>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</si>
  <si>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</si>
  <si>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</si>
  <si>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</si>
  <si>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</si>
  <si>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</si>
  <si>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</si>
  <si>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</si>
  <si>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</si>
  <si>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</si>
  <si>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</si>
  <si>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</si>
  <si>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</si>
  <si>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</si>
  <si>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</si>
  <si>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</si>
  <si>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</si>
  <si>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</si>
  <si>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</si>
  <si>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</si>
  <si>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</si>
  <si>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</si>
  <si>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</si>
  <si>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</si>
  <si>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</si>
  <si>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</si>
  <si>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</si>
  <si>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</si>
  <si>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</si>
  <si>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</si>
  <si>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</si>
  <si>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</si>
  <si>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</si>
  <si>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</si>
  <si>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</si>
  <si>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</si>
  <si>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</si>
  <si>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</si>
  <si>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</si>
  <si>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</si>
  <si>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</si>
  <si>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</si>
  <si>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</si>
  <si>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</si>
  <si>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</si>
  <si>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</si>
  <si>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</si>
  <si>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</si>
  <si>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</si>
  <si>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</si>
  <si>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</si>
  <si>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</si>
  <si>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</si>
  <si>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</si>
  <si>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</si>
  <si>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</si>
  <si>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</si>
  <si>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</si>
  <si>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</si>
  <si>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</si>
  <si>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</si>
  <si>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</si>
  <si>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</si>
  <si>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</si>
  <si>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</si>
  <si>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</si>
  <si>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</si>
  <si>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</si>
  <si>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</si>
  <si>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</si>
  <si>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</si>
  <si>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</si>
  <si>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</si>
  <si>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</si>
  <si>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</si>
  <si>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</si>
  <si>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</si>
  <si>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</si>
  <si>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</si>
  <si>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</si>
  <si>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</si>
  <si>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</si>
  <si>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</si>
  <si>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</si>
  <si>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</si>
  <si>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</si>
  <si>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</si>
  <si>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</si>
  <si>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</si>
  <si>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</si>
  <si>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</si>
  <si>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</si>
  <si>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</si>
  <si>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</si>
  <si>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</si>
  <si>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</si>
  <si>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</si>
  <si>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</si>
  <si>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</si>
  <si>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</si>
  <si>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</si>
  <si>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</si>
  <si>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</si>
  <si>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</si>
  <si>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</si>
  <si>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</si>
  <si>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</si>
  <si>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</si>
  <si>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</si>
  <si>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</si>
  <si>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</si>
  <si>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</si>
  <si>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</si>
  <si>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</si>
  <si>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</si>
  <si>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</si>
  <si>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</si>
  <si>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</si>
  <si>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</si>
  <si>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</si>
  <si>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</si>
  <si>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</si>
  <si>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</si>
  <si>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</si>
  <si>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</si>
  <si>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</si>
  <si>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</si>
  <si>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</si>
  <si>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</si>
  <si>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</si>
  <si>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</si>
  <si>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</si>
  <si>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</si>
  <si>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</si>
  <si>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</si>
  <si>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</si>
  <si>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</si>
  <si>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</si>
  <si>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</si>
  <si>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</si>
  <si>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</si>
  <si>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</si>
  <si>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</si>
  <si>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</si>
  <si>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</si>
  <si>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</si>
  <si>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</si>
  <si>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</si>
  <si>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</si>
  <si>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</si>
  <si>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</si>
  <si>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</si>
  <si>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</si>
  <si>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</si>
  <si>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</si>
  <si>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</si>
  <si>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</si>
  <si>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</si>
  <si>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</si>
  <si>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</si>
  <si>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</si>
  <si>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</si>
  <si>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</si>
  <si>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</si>
  <si>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</si>
  <si>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</si>
  <si>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</si>
  <si>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</si>
  <si>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</si>
  <si>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</si>
  <si>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</si>
  <si>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</si>
  <si>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</si>
  <si>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</si>
  <si>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</si>
  <si>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</si>
  <si>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</si>
  <si>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</si>
  <si>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</si>
  <si>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</si>
  <si>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</si>
  <si>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</si>
  <si>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</si>
  <si>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</si>
  <si>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</si>
  <si>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</si>
  <si>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</si>
  <si>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</si>
  <si>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</si>
  <si>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</si>
  <si>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</si>
  <si>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</si>
  <si>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</si>
  <si>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</si>
  <si>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</si>
  <si>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</si>
  <si>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</si>
  <si>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</si>
  <si>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</si>
  <si>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</si>
  <si>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</si>
  <si>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</si>
  <si>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</si>
  <si>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</si>
  <si>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</si>
  <si>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</si>
  <si>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</si>
  <si>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</si>
  <si>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</si>
  <si>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</si>
  <si>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</si>
  <si>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</si>
  <si>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</si>
  <si>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</si>
  <si>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</si>
  <si>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</si>
  <si>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</si>
  <si>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</si>
  <si>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</si>
  <si>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</si>
  <si>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</si>
  <si>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</si>
  <si>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</si>
  <si>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</si>
  <si>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</si>
  <si>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</si>
  <si>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</si>
  <si>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</si>
  <si>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</si>
  <si>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</si>
  <si>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</si>
  <si>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</si>
  <si>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</si>
  <si>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</si>
  <si>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</si>
  <si>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</si>
  <si>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</si>
  <si>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</si>
  <si>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</si>
  <si>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</si>
  <si>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</si>
  <si>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</si>
  <si>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</si>
  <si>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</si>
  <si>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</si>
  <si>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</si>
  <si>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</si>
  <si>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</si>
  <si>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</si>
  <si>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</si>
  <si>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</si>
  <si>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</si>
  <si>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</si>
  <si>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</si>
  <si>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</si>
  <si>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</si>
  <si>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</si>
  <si>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</si>
  <si>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</si>
  <si>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</si>
  <si>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</si>
  <si>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</si>
  <si>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</si>
  <si>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</si>
  <si>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</si>
  <si>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</si>
  <si>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</si>
  <si>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</si>
  <si>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</si>
  <si>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</si>
  <si>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</si>
  <si>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</si>
  <si>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</si>
  <si>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</si>
  <si>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</si>
  <si>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</si>
  <si>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</si>
  <si>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</si>
  <si>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</si>
  <si>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</si>
  <si>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</si>
  <si>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</si>
  <si>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</si>
  <si>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</si>
  <si>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</si>
  <si>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</si>
  <si>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</si>
  <si>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</si>
  <si>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</si>
  <si>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</si>
  <si>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</si>
  <si>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</si>
  <si>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</si>
  <si>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</si>
  <si>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</si>
  <si>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</si>
  <si>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</si>
  <si>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</si>
  <si>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</si>
  <si>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</si>
  <si>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</si>
  <si>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</si>
  <si>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</si>
  <si>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</si>
  <si>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</si>
  <si>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</si>
  <si>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</si>
  <si>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</si>
  <si>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</si>
  <si>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</si>
  <si>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</si>
  <si>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</si>
  <si>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</si>
  <si>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</si>
  <si>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</si>
  <si>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</si>
  <si>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</si>
  <si>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</si>
  <si>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</si>
  <si>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</si>
  <si>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</si>
  <si>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</si>
  <si>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</si>
  <si>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</si>
  <si>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</si>
  <si>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</si>
  <si>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</si>
  <si>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</si>
  <si>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</si>
  <si>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</si>
  <si>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</si>
  <si>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</si>
  <si>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</si>
  <si>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</si>
  <si>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</si>
  <si>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</si>
  <si>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</si>
  <si>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</si>
  <si>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</si>
  <si>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</si>
  <si>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</si>
  <si>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</si>
  <si>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</si>
  <si>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</si>
  <si>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</si>
  <si>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</si>
  <si>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</si>
  <si>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</si>
  <si>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</si>
  <si>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</si>
  <si>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</si>
  <si>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</si>
  <si>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</si>
  <si>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</si>
  <si>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</si>
  <si>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</si>
  <si>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</si>
  <si>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</si>
  <si>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</si>
  <si>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</si>
  <si>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</si>
  <si>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</si>
  <si>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</si>
  <si>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</si>
  <si>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</si>
  <si>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</si>
  <si>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</si>
  <si>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</si>
  <si>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</si>
  <si>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</si>
  <si>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</si>
  <si>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</si>
  <si>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</si>
  <si>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</si>
  <si>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</si>
  <si>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</si>
  <si>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</si>
  <si>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</si>
  <si>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</si>
  <si>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</si>
  <si>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</si>
  <si>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</si>
  <si>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</si>
  <si>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</si>
  <si>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</si>
  <si>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</si>
  <si>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</si>
  <si>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</si>
  <si>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</si>
  <si>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</si>
  <si>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</si>
  <si>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</si>
  <si>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</si>
  <si>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</si>
  <si>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</si>
  <si>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</si>
  <si>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</si>
  <si>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</si>
  <si>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</si>
  <si>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</si>
  <si>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</si>
  <si>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</si>
  <si>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</si>
  <si>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</si>
  <si>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</si>
  <si>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</si>
  <si>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</si>
  <si>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</si>
  <si>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</si>
  <si>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</si>
  <si>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</si>
  <si>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</si>
  <si>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</si>
  <si>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</si>
  <si>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</si>
  <si>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</si>
  <si>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</si>
  <si>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</si>
  <si>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</si>
  <si>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</si>
  <si>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</si>
  <si>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</si>
  <si>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</si>
  <si>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</si>
  <si>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</si>
  <si>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</si>
  <si>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</si>
  <si>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</si>
  <si>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</si>
  <si>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</si>
  <si>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</si>
  <si>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</si>
  <si>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</si>
  <si>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</si>
  <si>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</si>
  <si>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</si>
  <si>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</si>
  <si>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</si>
  <si>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</si>
  <si>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</si>
  <si>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</si>
  <si>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</si>
  <si>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</si>
  <si>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</si>
  <si>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</si>
  <si>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</si>
  <si>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</si>
  <si>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</si>
  <si>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</si>
  <si>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</si>
  <si>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</si>
  <si>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</si>
  <si>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</si>
  <si>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</si>
  <si>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</si>
  <si>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</si>
  <si>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</si>
  <si>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</si>
  <si>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</si>
  <si>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</si>
  <si>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</si>
  <si>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</si>
  <si>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</si>
  <si>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</si>
  <si>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</si>
  <si>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</si>
  <si>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</si>
  <si>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</si>
  <si>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</si>
  <si>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</si>
  <si>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</si>
  <si>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</si>
  <si>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</si>
  <si>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</si>
  <si>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</si>
  <si>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</si>
  <si>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</si>
  <si>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</si>
  <si>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</si>
  <si>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</si>
  <si>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</si>
  <si>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</si>
  <si>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</si>
  <si>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</si>
  <si>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</si>
  <si>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</si>
  <si>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</si>
  <si>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</si>
  <si>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</si>
  <si>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</si>
  <si>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</si>
  <si>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</si>
  <si>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</si>
  <si>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</si>
  <si>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</si>
  <si>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</si>
  <si>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</si>
  <si>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</si>
  <si>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</si>
  <si>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</si>
  <si>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</si>
  <si>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</si>
  <si>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</si>
  <si>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</si>
  <si>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</si>
  <si>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</si>
  <si>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</si>
  <si>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</si>
  <si>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</si>
  <si>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</si>
  <si>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</si>
  <si>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</si>
  <si>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</si>
  <si>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</si>
  <si>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</si>
  <si>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</si>
  <si>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</si>
  <si>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</si>
  <si>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</si>
  <si>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</si>
  <si>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</si>
  <si>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</si>
  <si>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</si>
  <si>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</si>
  <si>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</si>
  <si>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</si>
  <si>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</si>
  <si>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</si>
  <si>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</si>
  <si>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</si>
  <si>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</si>
  <si>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</si>
  <si>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</si>
  <si>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</si>
  <si>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</si>
  <si>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</si>
  <si>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</si>
  <si>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</si>
  <si>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</si>
  <si>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</si>
  <si>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</si>
  <si>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</si>
  <si>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</si>
  <si>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</si>
  <si>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</si>
  <si>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</si>
  <si>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</si>
  <si>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</si>
  <si>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</si>
  <si>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</si>
  <si>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</si>
  <si>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</si>
  <si>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</si>
  <si>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</si>
  <si>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</si>
  <si>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</si>
  <si>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</si>
  <si>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</si>
  <si>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</si>
  <si>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</si>
  <si>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</si>
  <si>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</si>
  <si>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</si>
  <si>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</si>
  <si>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</si>
  <si>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</si>
  <si>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</si>
  <si>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</si>
  <si>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</si>
  <si>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</si>
  <si>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</si>
  <si>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</si>
  <si>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</si>
  <si>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</si>
  <si>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</si>
  <si>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</si>
  <si>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</si>
  <si>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</si>
  <si>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</si>
  <si>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</si>
  <si>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</si>
  <si>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</si>
  <si>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</si>
  <si>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</si>
  <si>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</si>
  <si>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</si>
  <si>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</si>
  <si>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</si>
  <si>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</si>
  <si>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</si>
  <si>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</si>
  <si>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</si>
  <si>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</si>
  <si>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</si>
  <si>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</si>
  <si>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</si>
  <si>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</si>
  <si>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</si>
  <si>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</si>
  <si>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</si>
  <si>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</si>
  <si>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</si>
  <si>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</si>
  <si>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</si>
  <si>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</si>
  <si>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</si>
  <si>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</si>
  <si>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</si>
  <si>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</si>
  <si>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</si>
  <si>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</si>
  <si>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</si>
  <si>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</si>
  <si>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</si>
  <si>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</si>
  <si>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</si>
  <si>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</si>
  <si>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</si>
  <si>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</si>
  <si>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</si>
  <si>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</si>
  <si>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</si>
  <si>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</si>
  <si>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</si>
  <si>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</si>
  <si>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</si>
  <si>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</si>
  <si>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</si>
  <si>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</si>
  <si>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</si>
  <si>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</si>
  <si>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</si>
  <si>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</si>
  <si>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</si>
  <si>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</si>
  <si>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</si>
  <si>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</si>
  <si>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</si>
  <si>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</si>
  <si>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</si>
  <si>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</si>
  <si>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</si>
  <si>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</si>
  <si>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</si>
  <si>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</si>
  <si>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</si>
  <si>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</si>
  <si>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</si>
  <si>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</si>
  <si>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</si>
  <si>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</si>
  <si>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</si>
  <si>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</si>
  <si>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</si>
  <si>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</si>
  <si>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</si>
  <si>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</si>
  <si>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</si>
  <si>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</si>
  <si>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</si>
  <si>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</si>
  <si>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</si>
  <si>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</si>
  <si>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</si>
  <si>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</si>
  <si>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</si>
  <si>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</si>
  <si>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</si>
  <si>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</si>
  <si>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</si>
  <si>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</si>
  <si>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</si>
  <si>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</si>
  <si>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</si>
  <si>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</si>
  <si>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</si>
  <si>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</si>
  <si>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</si>
  <si>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</si>
  <si>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</si>
  <si>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</si>
  <si>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</si>
  <si>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</si>
  <si>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</si>
  <si>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</si>
  <si>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</si>
  <si>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</si>
  <si>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</si>
  <si>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</si>
  <si>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</si>
  <si>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</si>
  <si>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</si>
  <si>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</si>
  <si>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</si>
  <si>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</si>
  <si>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</si>
  <si>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</si>
  <si>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</si>
  <si>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</si>
  <si>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</si>
  <si>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</si>
  <si>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</si>
  <si>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</si>
  <si>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</si>
  <si>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</si>
  <si>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</si>
  <si>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</si>
  <si>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</si>
  <si>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</si>
  <si>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</si>
  <si>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</si>
  <si>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</si>
  <si>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</si>
  <si>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</si>
  <si>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</si>
  <si>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</si>
  <si>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</si>
  <si>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</si>
  <si>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</si>
  <si>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</si>
  <si>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</si>
  <si>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</si>
  <si>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</si>
  <si>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</si>
  <si>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</si>
  <si>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</si>
  <si>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</si>
  <si>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</si>
  <si>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</si>
  <si>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</si>
  <si>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</si>
  <si>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</si>
  <si>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</si>
  <si>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</si>
  <si>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</si>
  <si>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</si>
  <si>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</si>
  <si>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</si>
  <si>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</si>
  <si>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</si>
  <si>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</si>
  <si>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</si>
  <si>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</si>
  <si>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</si>
  <si>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</si>
  <si>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</si>
  <si>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</si>
  <si>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</si>
  <si>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</si>
  <si>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</si>
  <si>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</si>
  <si>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</si>
  <si>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</si>
  <si>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</si>
  <si>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</si>
  <si>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</si>
  <si>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</si>
  <si>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</si>
  <si>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</si>
  <si>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</si>
  <si>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</si>
  <si>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</si>
  <si>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</si>
  <si>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</si>
  <si>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</si>
  <si>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</si>
  <si>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</si>
  <si>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</si>
  <si>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</si>
  <si>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</si>
  <si>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</si>
  <si>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</si>
  <si>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</si>
  <si>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</si>
  <si>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</si>
  <si>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</si>
  <si>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</si>
  <si>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</si>
  <si>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</si>
  <si>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</si>
  <si>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</si>
  <si>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</si>
  <si>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</si>
  <si>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</si>
  <si>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</si>
  <si>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</si>
  <si>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</si>
  <si>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</si>
  <si>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</si>
  <si>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</si>
  <si>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</si>
  <si>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</si>
  <si>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</si>
  <si>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</si>
  <si>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</si>
  <si>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</si>
  <si>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</si>
  <si>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</si>
  <si>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</si>
  <si>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</si>
  <si>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</si>
  <si>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</si>
  <si>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</si>
  <si>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</si>
  <si>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</si>
  <si>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</si>
  <si>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</si>
  <si>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</si>
  <si>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</si>
  <si>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</si>
  <si>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</si>
  <si>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</si>
  <si>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</si>
  <si>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</si>
  <si>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</si>
  <si>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</si>
  <si>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</si>
  <si>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</si>
  <si>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</si>
  <si>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</si>
  <si>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</si>
  <si>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</si>
  <si>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</si>
  <si>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</si>
  <si>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</si>
  <si>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</si>
  <si>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</si>
  <si>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</si>
  <si>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</si>
  <si>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</si>
  <si>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</si>
  <si>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</si>
  <si>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</si>
  <si>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</si>
  <si>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</si>
  <si>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</si>
  <si>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</si>
  <si>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</si>
  <si>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</si>
  <si>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</si>
  <si>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</si>
  <si>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</si>
  <si>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</si>
  <si>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</si>
  <si>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</si>
  <si>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</si>
  <si>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</si>
  <si>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</si>
  <si>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</si>
  <si>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</si>
  <si>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</si>
  <si>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</si>
  <si>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</si>
  <si>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</si>
  <si>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</si>
  <si>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</si>
  <si>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</si>
  <si>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</si>
  <si>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</si>
  <si>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</si>
  <si>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</si>
  <si>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</si>
  <si>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</si>
  <si>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</si>
  <si>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</si>
  <si>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</si>
  <si>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</si>
  <si>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</si>
  <si>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</si>
  <si>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</si>
  <si>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</si>
  <si>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</si>
  <si>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</si>
  <si>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</si>
  <si>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</si>
  <si>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</si>
  <si>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</si>
  <si>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</si>
  <si>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</si>
  <si>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</si>
  <si>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</si>
  <si>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</si>
  <si>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</si>
  <si>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</si>
  <si>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</si>
  <si>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</si>
  <si>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</si>
  <si>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</si>
  <si>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</si>
  <si>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</si>
  <si>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</si>
  <si>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</si>
  <si>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</si>
  <si>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</si>
  <si>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</si>
  <si>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</si>
  <si>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</si>
  <si>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</si>
  <si>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</si>
  <si>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</si>
  <si>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</si>
  <si>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</si>
  <si>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</si>
  <si>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</si>
  <si>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</si>
  <si>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</si>
  <si>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</si>
  <si>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</si>
  <si>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</si>
  <si>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</si>
  <si>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</si>
  <si>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</si>
  <si>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</si>
  <si>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</si>
  <si>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</si>
  <si>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</si>
  <si>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</si>
  <si>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</si>
  <si>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</si>
  <si>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</si>
  <si>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</si>
  <si>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</si>
  <si>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</si>
  <si>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</si>
  <si>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</si>
  <si>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</si>
  <si>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</si>
  <si>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</si>
  <si>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</si>
  <si>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</si>
  <si>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</si>
  <si>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</si>
  <si>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</si>
  <si>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</si>
  <si>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</si>
  <si>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</si>
  <si>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</si>
  <si>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</si>
  <si>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</si>
  <si>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</si>
  <si>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</si>
  <si>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</si>
  <si>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</si>
  <si>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</si>
  <si>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</si>
  <si>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</si>
  <si>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</si>
  <si>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</si>
  <si>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</si>
  <si>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</si>
  <si>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</si>
  <si>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</si>
  <si>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</si>
  <si>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</si>
  <si>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</si>
  <si>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</si>
  <si>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</si>
  <si>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</si>
  <si>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</si>
  <si>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</si>
  <si>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</si>
  <si>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</si>
  <si>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</si>
  <si>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</si>
  <si>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</si>
  <si>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</si>
  <si>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</si>
  <si>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</si>
  <si>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</si>
  <si>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</si>
  <si>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</si>
  <si>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</si>
  <si>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</si>
  <si>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</si>
  <si>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</si>
  <si>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</si>
  <si>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</si>
  <si>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</si>
  <si>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</si>
  <si>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</si>
  <si>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</si>
  <si>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</si>
  <si>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</si>
  <si>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</si>
  <si>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</si>
  <si>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</si>
  <si>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</si>
  <si>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</si>
  <si>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</si>
  <si>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</si>
  <si>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</si>
  <si>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</si>
  <si>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</si>
  <si>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</si>
  <si>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</si>
  <si>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</si>
  <si>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</si>
  <si>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</si>
  <si>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</si>
  <si>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</si>
  <si>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</si>
  <si>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</si>
  <si>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</si>
  <si>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</si>
  <si>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</si>
  <si>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</si>
  <si>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</si>
  <si>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</si>
  <si>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</si>
  <si>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</si>
  <si>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</si>
  <si>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</si>
  <si>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</si>
  <si>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</si>
  <si>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</si>
  <si>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</si>
  <si>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</si>
  <si>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</si>
  <si>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</si>
  <si>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</si>
  <si>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</si>
  <si>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</si>
  <si>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</si>
  <si>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</si>
  <si>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</si>
  <si>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</si>
  <si>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</si>
  <si>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</si>
  <si>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</si>
  <si>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</si>
  <si>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</si>
  <si>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</si>
  <si>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</si>
  <si>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</si>
  <si>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</si>
  <si>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</si>
  <si>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</si>
  <si>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</si>
  <si>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</si>
  <si>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</si>
  <si>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</si>
  <si>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</si>
  <si>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</si>
  <si>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</si>
  <si>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</si>
  <si>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</si>
  <si>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</si>
  <si>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</si>
  <si>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</si>
  <si>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</si>
  <si>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</si>
  <si>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</si>
  <si>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</si>
  <si>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</si>
  <si>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</si>
  <si>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</si>
  <si>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</si>
  <si>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</si>
  <si>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</si>
  <si>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</si>
  <si>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</si>
  <si>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</si>
  <si>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</si>
  <si>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</si>
  <si>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</si>
  <si>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</si>
  <si>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</si>
  <si>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</si>
  <si>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</si>
  <si>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</si>
  <si>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</si>
  <si>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</si>
  <si>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</si>
  <si>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</si>
  <si>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</si>
  <si>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</si>
  <si>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</si>
  <si>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</si>
  <si>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</si>
  <si>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</si>
  <si>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</si>
  <si>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</si>
  <si>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</si>
  <si>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</si>
  <si>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</si>
  <si>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</si>
  <si>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</si>
  <si>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</si>
  <si>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</si>
  <si>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</si>
  <si>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</si>
  <si>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</si>
  <si>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</si>
  <si>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</si>
  <si>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</si>
  <si>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</si>
  <si>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</si>
  <si>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</si>
  <si>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</si>
  <si>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</si>
  <si>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</si>
  <si>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</si>
  <si>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</si>
  <si>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</si>
  <si>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</si>
  <si>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</si>
  <si>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</si>
  <si>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</si>
  <si>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</si>
  <si>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</si>
  <si>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</si>
  <si>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</si>
  <si>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</si>
  <si>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</si>
  <si>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</si>
  <si>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</si>
  <si>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</si>
  <si>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</si>
  <si>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</si>
  <si>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</si>
  <si>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</si>
  <si>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</si>
  <si>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</si>
  <si>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</si>
  <si>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</si>
  <si>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</si>
  <si>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</si>
  <si>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</si>
  <si>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</si>
  <si>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</si>
  <si>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</si>
  <si>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</si>
  <si>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</si>
  <si>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</si>
  <si>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</si>
  <si>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</si>
  <si>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</si>
  <si>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</si>
  <si>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</si>
  <si>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</si>
  <si>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</si>
  <si>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</si>
  <si>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</si>
  <si>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</si>
  <si>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</si>
  <si>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</si>
  <si>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</si>
  <si>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</si>
  <si>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</si>
  <si>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</si>
  <si>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</si>
  <si>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</si>
  <si>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</si>
  <si>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</si>
  <si>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</si>
  <si>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</si>
  <si>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</si>
  <si>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</si>
  <si>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</si>
  <si>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</si>
  <si>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</si>
  <si>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</si>
  <si>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</si>
  <si>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</si>
  <si>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</si>
  <si>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</si>
  <si>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</si>
  <si>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</si>
  <si>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</si>
  <si>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</si>
  <si>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</si>
  <si>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</si>
  <si>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</si>
  <si>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</si>
  <si>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</si>
  <si>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</si>
  <si>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</si>
  <si>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</si>
  <si>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</si>
  <si>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</si>
  <si>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</si>
  <si>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</si>
  <si>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</si>
  <si>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</si>
  <si>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</si>
  <si>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</si>
  <si>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</si>
  <si>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</si>
  <si>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</si>
  <si>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</si>
  <si>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</si>
  <si>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</si>
  <si>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</si>
  <si>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</si>
  <si>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</si>
  <si>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</si>
  <si>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</si>
  <si>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</si>
  <si>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</si>
  <si>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</si>
  <si>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</si>
  <si>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</si>
  <si>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</si>
  <si>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</si>
  <si>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</si>
  <si>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</si>
  <si>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</si>
  <si>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</si>
  <si>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</si>
  <si>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</si>
  <si>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</si>
  <si>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</si>
  <si>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</si>
  <si>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</si>
  <si>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</si>
  <si>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</si>
  <si>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</si>
  <si>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</si>
  <si>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</si>
  <si>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</si>
  <si>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</si>
  <si>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</si>
  <si>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</si>
  <si>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</si>
  <si>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</si>
  <si>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</si>
  <si>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</si>
  <si>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</si>
  <si>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</si>
  <si>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</si>
  <si>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</si>
  <si>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</si>
  <si>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</si>
  <si>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</si>
  <si>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</si>
  <si>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</si>
  <si>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</si>
  <si>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</si>
  <si>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</si>
  <si>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</si>
  <si>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</si>
  <si>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</si>
  <si>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</si>
  <si>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</si>
  <si>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</si>
  <si>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</si>
  <si>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</si>
  <si>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</si>
  <si>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</si>
  <si>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</si>
  <si>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</si>
  <si>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</si>
  <si>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</si>
  <si>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</si>
  <si>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</si>
  <si>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</si>
  <si>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</si>
  <si>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</si>
  <si>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</si>
  <si>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</si>
  <si>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</si>
  <si>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</si>
  <si>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</si>
  <si>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</si>
  <si>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</si>
  <si>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</si>
  <si>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</si>
  <si>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</si>
  <si>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</si>
  <si>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</si>
  <si>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</si>
  <si>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</si>
  <si>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</si>
  <si>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</si>
  <si>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</si>
  <si>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</si>
  <si>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</si>
  <si>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</si>
  <si>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</si>
  <si>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</si>
  <si>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</si>
  <si>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</si>
  <si>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</si>
  <si>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</si>
  <si>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</si>
  <si>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</si>
  <si>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</si>
  <si>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</si>
  <si>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</si>
  <si>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</si>
  <si>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</si>
  <si>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</si>
  <si>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</si>
  <si>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</si>
  <si>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</si>
  <si>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</si>
  <si>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</si>
  <si>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</si>
  <si>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</si>
  <si>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</si>
  <si>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</si>
  <si>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</si>
  <si>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</si>
  <si>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</si>
  <si>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</si>
  <si>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</si>
  <si>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</si>
  <si>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</si>
  <si>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</si>
  <si>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</si>
  <si>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</si>
  <si>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</si>
  <si>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</si>
  <si>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</si>
  <si>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</si>
  <si>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</si>
  <si>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</si>
  <si>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</si>
  <si>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</si>
  <si>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</si>
  <si>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</si>
  <si>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</si>
  <si>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</si>
  <si>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</si>
  <si>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</si>
  <si>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</si>
  <si>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</si>
  <si>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</si>
  <si>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</si>
  <si>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</si>
  <si>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</si>
  <si>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</si>
  <si>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</si>
  <si>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</si>
  <si>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</si>
  <si>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</si>
  <si>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</si>
  <si>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</si>
  <si>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</si>
  <si>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</si>
  <si>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</si>
  <si>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</si>
  <si>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</si>
  <si>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</si>
  <si>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</si>
  <si>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</si>
  <si>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</si>
  <si>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</si>
  <si>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</si>
  <si>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</si>
  <si>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</si>
  <si>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</si>
  <si>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</si>
  <si>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</si>
  <si>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</si>
  <si>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</si>
  <si>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</si>
  <si>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</si>
  <si>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</si>
  <si>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</si>
  <si>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</si>
  <si>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</si>
  <si>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</si>
  <si>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</si>
  <si>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</si>
  <si>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</si>
  <si>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</si>
  <si>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</si>
  <si>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</si>
  <si>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</si>
  <si>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</si>
  <si>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</si>
  <si>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</si>
  <si>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</si>
  <si>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</si>
  <si>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</si>
  <si>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</si>
  <si>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</si>
  <si>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</si>
  <si>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</si>
  <si>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</si>
  <si>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</si>
  <si>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</si>
  <si>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</si>
  <si>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</si>
  <si>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</si>
  <si>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</si>
  <si>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</si>
  <si>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</si>
  <si>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</si>
  <si>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</si>
  <si>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</si>
  <si>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</si>
  <si>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</si>
  <si>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</si>
  <si>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</si>
  <si>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</si>
  <si>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</si>
  <si>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</si>
  <si>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</si>
  <si>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</si>
  <si>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</si>
  <si>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</si>
  <si>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</si>
  <si>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</si>
  <si>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</si>
  <si>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</si>
  <si>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</si>
  <si>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</si>
  <si>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</si>
  <si>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</si>
  <si>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</si>
  <si>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</si>
  <si>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</si>
  <si>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</si>
  <si>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</si>
  <si>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</si>
  <si>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</si>
  <si>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</si>
  <si>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</si>
  <si>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</si>
  <si>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</si>
  <si>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</si>
  <si>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</si>
  <si>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</si>
  <si>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</si>
  <si>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</si>
  <si>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</si>
  <si>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</si>
  <si>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</si>
  <si>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</si>
  <si>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</si>
  <si>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</si>
  <si>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</si>
  <si>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</si>
  <si>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</si>
  <si>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</si>
  <si>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</si>
  <si>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</si>
  <si>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</si>
  <si>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</si>
  <si>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</si>
  <si>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</si>
  <si>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</si>
  <si>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</si>
  <si>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</si>
  <si>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</si>
  <si>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</si>
  <si>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</si>
  <si>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</si>
  <si>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</si>
  <si>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</si>
  <si>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</si>
  <si>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</si>
  <si>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</si>
  <si>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</si>
  <si>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</si>
  <si>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</si>
  <si>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</si>
  <si>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</si>
  <si>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</si>
  <si>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</si>
  <si>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</si>
  <si>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</si>
  <si>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</si>
  <si>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</si>
  <si>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</si>
  <si>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</si>
  <si>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</si>
  <si>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</si>
  <si>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</si>
  <si>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</si>
  <si>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</si>
  <si>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</si>
  <si>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</si>
  <si>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</si>
  <si>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</si>
  <si>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</si>
  <si>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</si>
  <si>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</si>
  <si>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</si>
  <si>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</si>
  <si>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</si>
  <si>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</si>
  <si>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</si>
  <si>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</si>
  <si>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</si>
  <si>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</si>
  <si>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</si>
  <si>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</si>
  <si>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</si>
  <si>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</si>
  <si>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</si>
  <si>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</si>
  <si>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</si>
  <si>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</si>
  <si>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</si>
  <si>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</si>
  <si>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</si>
  <si>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</si>
  <si>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</si>
  <si>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</si>
  <si>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</si>
  <si>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</si>
  <si>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</si>
  <si>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</si>
  <si>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</si>
  <si>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</si>
  <si>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</si>
  <si>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</si>
  <si>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</si>
  <si>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</si>
  <si>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</si>
  <si>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</si>
  <si>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</si>
  <si>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</si>
  <si>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</si>
  <si>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</si>
  <si>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</si>
  <si>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</si>
  <si>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</si>
  <si>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</si>
  <si>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</si>
  <si>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</si>
  <si>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</si>
  <si>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</si>
  <si>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</si>
  <si>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</si>
  <si>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</si>
  <si>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</si>
  <si>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</si>
  <si>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</si>
  <si>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</si>
  <si>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</si>
  <si>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</si>
  <si>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</si>
  <si>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</si>
  <si>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</si>
  <si>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</si>
  <si>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</si>
  <si>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</si>
  <si>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</si>
  <si>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</si>
  <si>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</si>
  <si>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</si>
  <si>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</si>
  <si>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</si>
  <si>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</si>
  <si>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</si>
  <si>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</si>
  <si>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</si>
  <si>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</si>
  <si>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</si>
  <si>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</si>
  <si>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</si>
  <si>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</si>
  <si>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</si>
  <si>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</si>
  <si>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</si>
  <si>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</si>
  <si>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</si>
  <si>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</si>
  <si>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</si>
  <si>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</si>
  <si>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</si>
  <si>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</si>
  <si>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</si>
  <si>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</si>
  <si>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</si>
  <si>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</si>
  <si>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</si>
  <si>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</si>
  <si>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</si>
  <si>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</si>
  <si>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</si>
  <si>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</si>
  <si>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</si>
  <si>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</si>
  <si>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</si>
  <si>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</si>
  <si>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</si>
  <si>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</si>
  <si>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</si>
  <si>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</si>
  <si>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</si>
  <si>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</si>
  <si>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</si>
  <si>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</si>
  <si>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</si>
  <si>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</si>
  <si>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</si>
  <si>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</si>
  <si>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</si>
  <si>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</si>
  <si>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</si>
  <si>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</si>
  <si>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</si>
  <si>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</si>
  <si>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</si>
  <si>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</si>
  <si>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</si>
  <si>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</si>
  <si>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</si>
  <si>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</si>
  <si>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</si>
  <si>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</si>
  <si>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</si>
  <si>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</si>
  <si>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</si>
  <si>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</si>
  <si>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</si>
  <si>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</si>
  <si>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</si>
  <si>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</si>
  <si>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</si>
  <si>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</si>
  <si>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</si>
  <si>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</si>
  <si>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</si>
  <si>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</si>
  <si>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</si>
  <si>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</si>
  <si>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</si>
  <si>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</si>
  <si>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</si>
  <si>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</si>
  <si>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</si>
  <si>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</si>
  <si>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</si>
  <si>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</si>
  <si>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</si>
  <si>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</si>
  <si>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</si>
  <si>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</si>
  <si>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</si>
  <si>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</si>
  <si>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</si>
  <si>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</si>
  <si>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</si>
  <si>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</si>
  <si>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</si>
  <si>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</si>
  <si>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</si>
  <si>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</si>
  <si>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</si>
  <si>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</si>
  <si>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</si>
  <si>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</si>
  <si>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</si>
  <si>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</si>
  <si>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</si>
  <si>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</si>
  <si>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</si>
  <si>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</si>
  <si>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</si>
  <si>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</si>
  <si>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</si>
  <si>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</si>
  <si>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</si>
  <si>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</si>
  <si>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</si>
  <si>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</si>
  <si>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</si>
  <si>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</si>
  <si>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</si>
  <si>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</si>
  <si>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</si>
  <si>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</si>
  <si>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</si>
  <si>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</si>
  <si>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</si>
  <si>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</si>
  <si>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</si>
  <si>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</si>
  <si>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</si>
  <si>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</si>
  <si>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</si>
  <si>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</si>
  <si>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</si>
  <si>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</si>
  <si>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</si>
  <si>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</si>
  <si>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</si>
  <si>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</si>
  <si>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</si>
  <si>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</si>
  <si>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</si>
  <si>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</si>
  <si>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</si>
  <si>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</si>
  <si>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</si>
  <si>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</si>
  <si>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</si>
  <si>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</si>
  <si>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</si>
  <si>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</si>
  <si>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</si>
  <si>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</si>
  <si>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</si>
  <si>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</si>
  <si>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</si>
  <si>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</si>
  <si>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</si>
  <si>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</si>
  <si>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</si>
  <si>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</si>
  <si>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</si>
  <si>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</si>
  <si>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</si>
  <si>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</si>
  <si>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</si>
  <si>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</si>
  <si>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</si>
  <si>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</si>
  <si>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</si>
  <si>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</si>
  <si>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</si>
  <si>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</si>
  <si>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</si>
  <si>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</si>
  <si>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</si>
  <si>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</si>
  <si>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</si>
  <si>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</si>
  <si>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</si>
  <si>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</si>
  <si>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</si>
  <si>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</si>
  <si>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</si>
  <si>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</si>
  <si>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</si>
  <si>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</si>
  <si>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</si>
  <si>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</si>
  <si>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</si>
  <si>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</si>
  <si>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</si>
  <si>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</si>
  <si>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</si>
  <si>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</si>
  <si>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</si>
  <si>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</si>
  <si>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</si>
  <si>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</si>
  <si>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</si>
  <si>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</si>
  <si>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</si>
  <si>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</si>
  <si>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</si>
  <si>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</si>
  <si>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</si>
  <si>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</si>
  <si>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</si>
  <si>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</si>
  <si>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</si>
  <si>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</si>
  <si>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</si>
  <si>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</si>
  <si>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</si>
  <si>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</si>
  <si>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</si>
  <si>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</si>
  <si>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</si>
  <si>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</si>
  <si>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</si>
  <si>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</si>
  <si>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</si>
  <si>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</si>
  <si>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</si>
  <si>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</si>
  <si>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</si>
  <si>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</si>
  <si>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</si>
  <si>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</si>
  <si>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</si>
  <si>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</si>
  <si>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</si>
  <si>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</si>
  <si>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</si>
  <si>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</si>
  <si>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</si>
  <si>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</si>
  <si>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</si>
  <si>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</si>
  <si>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</si>
  <si>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</si>
  <si>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</si>
  <si>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</si>
  <si>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</si>
  <si>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</si>
  <si>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</si>
  <si>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</si>
  <si>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</si>
  <si>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</si>
  <si>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</si>
  <si>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</si>
  <si>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</si>
  <si>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</si>
  <si>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</si>
  <si>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</si>
  <si>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</si>
  <si>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</si>
  <si>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</si>
  <si>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</si>
  <si>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</si>
  <si>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</si>
  <si>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</si>
  <si>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</si>
  <si>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</si>
  <si>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</si>
  <si>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</si>
  <si>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</si>
  <si>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</si>
  <si>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</si>
  <si>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</si>
  <si>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</si>
  <si>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</si>
  <si>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</si>
  <si>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</si>
  <si>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</si>
  <si>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</si>
  <si>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</si>
  <si>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</si>
  <si>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</si>
  <si>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</si>
  <si>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</si>
  <si>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</si>
  <si>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</si>
  <si>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</si>
  <si>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</si>
  <si>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</si>
  <si>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</si>
  <si>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</si>
  <si>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</si>
  <si>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</si>
  <si>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</si>
  <si>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</si>
  <si>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</si>
  <si>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</si>
  <si>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</si>
  <si>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</si>
  <si>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</si>
  <si>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</si>
  <si>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</si>
  <si>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</si>
  <si>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</si>
  <si>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</si>
  <si>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</si>
  <si>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</si>
  <si>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</si>
  <si>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</si>
  <si>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</si>
  <si>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</si>
  <si>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</si>
  <si>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</si>
  <si>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</si>
  <si>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</si>
  <si>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</si>
  <si>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</si>
  <si>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</si>
  <si>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</si>
  <si>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</si>
  <si>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</si>
  <si>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</si>
  <si>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</si>
  <si>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</si>
  <si>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</si>
  <si>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</si>
  <si>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</si>
  <si>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</si>
  <si>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</si>
  <si>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</si>
  <si>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</si>
  <si>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</si>
  <si>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</si>
  <si>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</si>
  <si>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</si>
  <si>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</si>
  <si>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</si>
  <si>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</si>
  <si>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</si>
  <si>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</si>
  <si>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</si>
  <si>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</si>
  <si>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</si>
  <si>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</si>
  <si>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</si>
  <si>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</si>
  <si>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</si>
  <si>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</si>
  <si>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</si>
  <si>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</si>
  <si>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</si>
  <si>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</si>
  <si>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</si>
  <si>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</si>
  <si>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</si>
  <si>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</si>
  <si>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</si>
  <si>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</si>
  <si>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</si>
  <si>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</si>
  <si>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</si>
  <si>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</si>
  <si>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</si>
  <si>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</si>
  <si>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</si>
  <si>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</si>
  <si>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</si>
  <si>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</si>
  <si>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</si>
  <si>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</si>
  <si>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</si>
  <si>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</si>
  <si>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</si>
  <si>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</si>
  <si>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</si>
  <si>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</si>
  <si>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</si>
  <si>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</si>
  <si>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</si>
  <si>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</si>
  <si>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</si>
  <si>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</si>
  <si>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</si>
  <si>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</si>
  <si>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</si>
  <si>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</si>
  <si>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</si>
  <si>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</si>
  <si>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</si>
  <si>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</si>
  <si>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</si>
  <si>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</si>
  <si>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</si>
  <si>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</si>
  <si>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</si>
  <si>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</si>
  <si>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</si>
  <si>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</si>
  <si>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</si>
  <si>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</si>
  <si>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</si>
  <si>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</si>
  <si>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</si>
  <si>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</si>
  <si>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</si>
  <si>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</si>
  <si>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</si>
  <si>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</si>
  <si>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</si>
  <si>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</si>
  <si>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</si>
  <si>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</si>
  <si>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</si>
  <si>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</si>
  <si>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</si>
  <si>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</si>
  <si>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</si>
  <si>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</si>
  <si>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</si>
  <si>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</si>
  <si>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</si>
  <si>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</si>
  <si>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</si>
  <si>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</si>
  <si>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</si>
  <si>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</si>
  <si>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</si>
  <si>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</si>
  <si>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</si>
  <si>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</si>
  <si>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</si>
  <si>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</si>
  <si>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</si>
  <si>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</si>
  <si>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</si>
  <si>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</si>
  <si>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</si>
  <si>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</si>
  <si>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</si>
  <si>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</si>
  <si>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</si>
  <si>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</si>
  <si>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</si>
  <si>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</si>
  <si>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</si>
  <si>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</si>
  <si>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</si>
  <si>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</si>
  <si>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</si>
  <si>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</si>
  <si>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</si>
  <si>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</si>
  <si>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</si>
  <si>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</si>
  <si>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</si>
  <si>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</si>
  <si>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</si>
  <si>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</si>
  <si>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</si>
  <si>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</si>
  <si>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</si>
  <si>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</si>
  <si>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</si>
  <si>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</si>
  <si>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</si>
  <si>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</si>
  <si>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</si>
  <si>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</si>
  <si>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</si>
  <si>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</si>
  <si>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</si>
  <si>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</si>
  <si>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</si>
  <si>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</si>
  <si>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</si>
  <si>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</si>
  <si>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</si>
  <si>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</si>
  <si>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</si>
  <si>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</si>
  <si>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</si>
  <si>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</si>
  <si>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</si>
  <si>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</si>
  <si>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</si>
  <si>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</si>
  <si>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Focus Display Solutions, Inc. DBA Focus LCDs</t>
  </si>
  <si>
    <t>Nicole Hemenway</t>
  </si>
  <si>
    <t>nicoleh@focuslcds.com</t>
  </si>
  <si>
    <t>480-503-4295</t>
  </si>
  <si>
    <t>Katy Fullinwider</t>
  </si>
  <si>
    <t>lcd@focuslcds.com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</si>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</sst>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xf numFmtId="0" fontId="89" fillId="0" borderId="0"/>
    <xf numFmtId="0" fontId="89"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2724BFB5-42AF-425C-9106-14074A9B920F}"/>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E09F59E9-FD03-4748-9505-34F7616B3D67}"/>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nicoleh@focuslcd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cd@focuslcd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A9F755-C7A7-49FA-B514-72B3FCADB67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E1D793-5DB0-4782-BCA3-30612F9E58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15880</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15881</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46160</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327" t="s">
        <v>474</v>
      </c>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474</v>
      </c>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69" t="s">
        <v>15885</v>
      </c>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9" t="s">
        <v>15885</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69" t="s">
        <v>15885</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33" t="s">
        <v>473</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383F98BD-2CFE-48F2-AB97-8EDE5F014E4C}"/>
    <hyperlink ref="D16" r:id="rId4" xr:uid="{E28BF096-B7CB-4A22-BD01-CAEF6DBC754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6" sqref="C16"/>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634</v>
      </c>
      <c r="B5" s="166" t="str">
        <f ca="1">IF(LEN(A5)=0,"",INDEX('Smelter Look-up'!$A:$A,MATCH($A5,'Smelter Look-up'!$E:$E,0)))</f>
        <v>Gold</v>
      </c>
      <c r="C5" s="170" t="str">
        <f ca="1">IF(LEN(A5)=0,"",INDEX('Smelter Look-up'!$C:$C,MATCH($A5,'Smelter Look-up'!$E:$E,0)))</f>
        <v>Argor-Heraeus S.A.</v>
      </c>
      <c r="D5" s="213"/>
      <c r="E5" s="166" t="str">
        <f ca="1">IF(ISERROR($V5),"",OFFSET('Smelter Look-up'!$D$4,$V5-4,0)&amp;"")</f>
        <v>SWITZERLAND</v>
      </c>
      <c r="F5" s="166" t="str">
        <f ca="1">IF(ISERROR($V5),"",OFFSET('Smelter Look-up'!$E$4,$V5-4,0))</f>
        <v>CID000077</v>
      </c>
      <c r="G5" s="166" t="str">
        <f ca="1">IF(C5=$X$4,IF(ISERROR($V5),"Enter smelter details","RMI"),IF(ISERROR($V5),"",OFFSET('Smelter Look-up'!$F$4,$V5-4,0)))</f>
        <v>RMI</v>
      </c>
      <c r="H5" s="167">
        <f ca="1">IF(ISERROR($V5),"",OFFSET('Smelter Look-up'!$G$4,$V5-4,0))</f>
        <v>0</v>
      </c>
      <c r="I5" s="168" t="str">
        <f ca="1">IF(ISERROR($V5),"",OFFSET('Smelter Look-up'!$H$4,$V5-4,0))</f>
        <v>Mendrisio</v>
      </c>
      <c r="J5" s="168" t="str">
        <f ca="1">IF(ISERROR($V5),"",OFFSET('Smelter Look-up'!$I$4,$V5-4,0))</f>
        <v>Ticino</v>
      </c>
      <c r="K5" s="207"/>
      <c r="L5" s="207"/>
      <c r="M5" s="207"/>
      <c r="N5" s="207"/>
      <c r="O5" s="207"/>
      <c r="P5" s="169"/>
      <c r="Q5" s="208"/>
      <c r="R5" s="166" t="str">
        <f ca="1">IF(ISERROR($V5),"",OFFSET('Smelter Look-up'!$C$4,$V5-4,0)&amp;"")</f>
        <v>Argor-Heraeus S.A.</v>
      </c>
      <c r="S5" s="165" t="str">
        <f ca="1">IF(B5="","",IF(ISERROR(MATCH($E5,CL,0)),"Unknown",INDIRECT("'C'!$A$"&amp;MATCH($E5,CL,0)+1)))</f>
        <v>CH</v>
      </c>
      <c r="T5" s="165" t="str">
        <f ca="1">IF(B5="","",IF(ISERROR(MATCH($J5,SorP!$B$1:$B$6261,0)),"",INDIRECT("'SorP'!$A$"&amp;MATCH($S5&amp;$J5,SorP!C:C,0))))</f>
        <v>CH-TI</v>
      </c>
      <c r="U5" s="185"/>
      <c r="V5" s="209">
        <f ca="1">IF(C5="",NA(),IF(OR(C5="Smelter not listed",C5="Smelter not yet identified"),MATCH($B5&amp;$D5,'Smelter Look-up'!$J:$J,0),MATCH($B5&amp;$C5,'Smelter Look-up'!$J:$J,0)))</f>
        <v>31</v>
      </c>
      <c r="X5" s="210">
        <f t="shared" ref="X5" ca="1" si="0">IF(AND(C5="Smelter not listed",OR(LEN(D5)=0,LEN(E5)=0)),1,0)</f>
        <v>0</v>
      </c>
      <c r="AB5" s="211" t="str">
        <f t="shared" ref="AB5" ca="1" si="1">B5&amp;C5</f>
        <v>GoldArgor-Heraeus S.A.</v>
      </c>
    </row>
    <row r="6" spans="1:34" s="210" customFormat="1" ht="20.100000000000001" customHeight="1">
      <c r="A6" s="245" t="s">
        <v>650</v>
      </c>
      <c r="B6" s="166" t="str">
        <f ca="1">IF(LEN(A6)=0,"",INDEX('Smelter Look-up'!$A:$A,MATCH($A6,'Smelter Look-up'!$E:$E,0)))</f>
        <v>Gold</v>
      </c>
      <c r="C6" s="170" t="str">
        <f ca="1">IF(LEN(A6)=0,"",INDEX('Smelter Look-up'!$C:$C,MATCH($A6,'Smelter Look-up'!$E:$E,0)))</f>
        <v>Dowa</v>
      </c>
      <c r="D6" s="213"/>
      <c r="E6" s="166" t="str">
        <f ca="1">IF(ISERROR($V6),"",OFFSET('Smelter Look-up'!$D$4,$V6-4,0)&amp;"")</f>
        <v>JAPAN</v>
      </c>
      <c r="F6" s="166" t="str">
        <f ca="1">IF(ISERROR($V6),"",OFFSET('Smelter Look-up'!$E$4,$V6-4,0))</f>
        <v>CID000401</v>
      </c>
      <c r="G6" s="166" t="str">
        <f ca="1">IF(C6=$X$4,IF(ISERROR($V6),"Enter smelter details","RMI"),IF(ISERROR($V6),"",OFFSET('Smelter Look-up'!$F$4,$V6-4,0)))</f>
        <v>RMI</v>
      </c>
      <c r="H6" s="167">
        <f ca="1">IF(ISERROR($V6),"",OFFSET('Smelter Look-up'!$G$4,$V6-4,0))</f>
        <v>0</v>
      </c>
      <c r="I6" s="168" t="str">
        <f ca="1">IF(ISERROR($V6),"",OFFSET('Smelter Look-up'!$H$4,$V6-4,0))</f>
        <v>Kosaka-machi, Kazuni-gun</v>
      </c>
      <c r="J6" s="168" t="str">
        <f ca="1">IF(ISERROR($V6),"",OFFSET('Smelter Look-up'!$I$4,$V6-4,0))</f>
        <v>Akita</v>
      </c>
      <c r="K6" s="207"/>
      <c r="L6" s="207"/>
      <c r="M6" s="207"/>
      <c r="N6" s="207"/>
      <c r="O6" s="207"/>
      <c r="P6" s="169"/>
      <c r="Q6" s="208"/>
      <c r="R6" s="166" t="str">
        <f ca="1">IF(ISERROR($V6),"",OFFSET('Smelter Look-up'!$C$4,$V6-4,0)&amp;"")</f>
        <v>Dowa</v>
      </c>
      <c r="S6" s="165" t="str">
        <f t="shared" ref="S6:S37" ca="1" si="2">IF(B6="","",IF(ISERROR(MATCH($E6,CL,0)),"Unknown",INDIRECT("'C'!$A$"&amp;MATCH($E6,CL,0)+1)))</f>
        <v>JP</v>
      </c>
      <c r="T6" s="165" t="str">
        <f ca="1">IF(B6="","",IF(ISERROR(MATCH($J6,SorP!$B$1:$B$6261,0)),"",INDIRECT("'SorP'!$A$"&amp;MATCH($S6&amp;$J6,SorP!C:C,0))))</f>
        <v>JP-05</v>
      </c>
      <c r="U6" s="185"/>
      <c r="V6" s="209">
        <f ca="1">IF(C6="",NA(),IF(OR(C6="Smelter not listed",C6="Smelter not yet identified"),MATCH($B6&amp;$D6,'Smelter Look-up'!$J:$J,0),MATCH($B6&amp;$C6,'Smelter Look-up'!$J:$J,0)))</f>
        <v>79</v>
      </c>
      <c r="X6" s="210">
        <f t="shared" ref="X6:X37" ca="1" si="3">IF(AND(C6="Smelter not listed",OR(LEN(D6)=0,LEN(E6)=0)),1,0)</f>
        <v>0</v>
      </c>
      <c r="AB6" s="211" t="str">
        <f t="shared" ref="AB6:AB37" ca="1" si="4">B6&amp;C6</f>
        <v>GoldDowa</v>
      </c>
    </row>
    <row r="7" spans="1:34" s="210" customFormat="1" ht="20.100000000000001" customHeight="1">
      <c r="A7" s="245" t="s">
        <v>666</v>
      </c>
      <c r="B7" s="166" t="str">
        <f ca="1">IF(LEN(A7)=0,"",INDEX('Smelter Look-up'!$A:$A,MATCH($A7,'Smelter Look-up'!$E:$E,0)))</f>
        <v>Gold</v>
      </c>
      <c r="C7" s="170" t="str">
        <f ca="1">IF(LEN(A7)=0,"",INDEX('Smelter Look-up'!$C:$C,MATCH($A7,'Smelter Look-up'!$E:$E,0)))</f>
        <v>JX Advanced Metals Corporation</v>
      </c>
      <c r="D7" s="213"/>
      <c r="E7" s="166" t="str">
        <f ca="1">IF(ISERROR($V7),"",OFFSET('Smelter Look-up'!$D$4,$V7-4,0)&amp;"")</f>
        <v>JAPAN</v>
      </c>
      <c r="F7" s="166" t="str">
        <f ca="1">IF(ISERROR($V7),"",OFFSET('Smelter Look-up'!$E$4,$V7-4,0))</f>
        <v>CID000937</v>
      </c>
      <c r="G7" s="166" t="str">
        <f ca="1">IF(C7=$X$4,IF(ISERROR($V7),"Enter smelter details","RMI"),IF(ISERROR($V7),"",OFFSET('Smelter Look-up'!$F$4,$V7-4,0)))</f>
        <v>RMI</v>
      </c>
      <c r="H7" s="167">
        <f ca="1">IF(ISERROR($V7),"",OFFSET('Smelter Look-up'!$G$4,$V7-4,0))</f>
        <v>0</v>
      </c>
      <c r="I7" s="168" t="str">
        <f ca="1">IF(ISERROR($V7),"",OFFSET('Smelter Look-up'!$H$4,$V7-4,0))</f>
        <v>Minato</v>
      </c>
      <c r="J7" s="168" t="str">
        <f ca="1">IF(ISERROR($V7),"",OFFSET('Smelter Look-up'!$I$4,$V7-4,0))</f>
        <v>Tokyo</v>
      </c>
      <c r="K7" s="207"/>
      <c r="L7" s="207"/>
      <c r="M7" s="207"/>
      <c r="N7" s="207"/>
      <c r="O7" s="207"/>
      <c r="P7" s="169"/>
      <c r="Q7" s="208"/>
      <c r="R7" s="166" t="str">
        <f ca="1">IF(ISERROR($V7),"",OFFSET('Smelter Look-up'!$C$4,$V7-4,0)&amp;"")</f>
        <v>JX Advanced Metals Corporation</v>
      </c>
      <c r="S7" s="165" t="str">
        <f t="shared" ca="1" si="2"/>
        <v>JP</v>
      </c>
      <c r="T7" s="165" t="str">
        <f ca="1">IF(B7="","",IF(ISERROR(MATCH($J7,SorP!$B$1:$B$6261,0)),"",INDIRECT("'SorP'!$A$"&amp;MATCH($S7&amp;$J7,SorP!C:C,0))))</f>
        <v>JP-13</v>
      </c>
      <c r="U7" s="185"/>
      <c r="V7" s="209">
        <f ca="1">IF(C7="",NA(),IF(OR(C7="Smelter not listed",C7="Smelter not yet identified"),MATCH($B7&amp;$D7,'Smelter Look-up'!$J:$J,0),MATCH($B7&amp;$C7,'Smelter Look-up'!$J:$J,0)))</f>
        <v>151</v>
      </c>
      <c r="X7" s="210">
        <f t="shared" ca="1" si="3"/>
        <v>0</v>
      </c>
      <c r="AB7" s="211" t="str">
        <f t="shared" ca="1" si="4"/>
        <v>GoldJX Advanced Metals Corporation</v>
      </c>
    </row>
    <row r="8" spans="1:34" s="210" customFormat="1" ht="20.100000000000001" customHeight="1">
      <c r="A8" s="245" t="s">
        <v>672</v>
      </c>
      <c r="B8" s="166" t="str">
        <f ca="1">IF(LEN(A8)=0,"",INDEX('Smelter Look-up'!$A:$A,MATCH($A8,'Smelter Look-up'!$E:$E,0)))</f>
        <v>Gold</v>
      </c>
      <c r="C8" s="170" t="str">
        <f ca="1">IF(LEN(A8)=0,"",INDEX('Smelter Look-up'!$C:$C,MATCH($A8,'Smelter Look-up'!$E:$E,0)))</f>
        <v>LS MnM Inc.</v>
      </c>
      <c r="D8" s="213"/>
      <c r="E8" s="166" t="str">
        <f ca="1">IF(ISERROR($V8),"",OFFSET('Smelter Look-up'!$D$4,$V8-4,0)&amp;"")</f>
        <v>KOREA, REPUBLIC OF</v>
      </c>
      <c r="F8" s="166" t="str">
        <f ca="1">IF(ISERROR($V8),"",OFFSET('Smelter Look-up'!$E$4,$V8-4,0))</f>
        <v>CID001078</v>
      </c>
      <c r="G8" s="166" t="str">
        <f ca="1">IF(C8=$X$4,IF(ISERROR($V8),"Enter smelter details","RMI"),IF(ISERROR($V8),"",OFFSET('Smelter Look-up'!$F$4,$V8-4,0)))</f>
        <v>RMI</v>
      </c>
      <c r="H8" s="167">
        <f ca="1">IF(ISERROR($V8),"",OFFSET('Smelter Look-up'!$G$4,$V8-4,0))</f>
        <v>0</v>
      </c>
      <c r="I8" s="168" t="str">
        <f ca="1">IF(ISERROR($V8),"",OFFSET('Smelter Look-up'!$H$4,$V8-4,0))</f>
        <v>Onsan-eup</v>
      </c>
      <c r="J8" s="168" t="str">
        <f ca="1">IF(ISERROR($V8),"",OFFSET('Smelter Look-up'!$I$4,$V8-4,0))</f>
        <v>Ulsan-gwangyeoksi</v>
      </c>
      <c r="K8" s="207"/>
      <c r="L8" s="207"/>
      <c r="M8" s="207"/>
      <c r="N8" s="207"/>
      <c r="O8" s="207"/>
      <c r="P8" s="169"/>
      <c r="Q8" s="208"/>
      <c r="R8" s="166" t="str">
        <f ca="1">IF(ISERROR($V8),"",OFFSET('Smelter Look-up'!$C$4,$V8-4,0)&amp;"")</f>
        <v>LS MnM Inc.</v>
      </c>
      <c r="S8" s="165" t="str">
        <f t="shared" ca="1" si="2"/>
        <v>KR</v>
      </c>
      <c r="T8" s="165" t="str">
        <f ca="1">IF(B8="","",IF(ISERROR(MATCH($J8,SorP!$B$1:$B$6261,0)),"",INDIRECT("'SorP'!$A$"&amp;MATCH($S8&amp;$J8,SorP!C:C,0))))</f>
        <v>KR-31</v>
      </c>
      <c r="U8" s="185"/>
      <c r="V8" s="209">
        <f ca="1">IF(C8="",NA(),IF(OR(C8="Smelter not listed",C8="Smelter not yet identified"),MATCH($B8&amp;$D8,'Smelter Look-up'!$J:$J,0),MATCH($B8&amp;$C8,'Smelter Look-up'!$J:$J,0)))</f>
        <v>178</v>
      </c>
      <c r="X8" s="210">
        <f t="shared" ca="1" si="3"/>
        <v>0</v>
      </c>
      <c r="AB8" s="211" t="str">
        <f t="shared" ca="1" si="4"/>
        <v>GoldLS MnM Inc.</v>
      </c>
    </row>
    <row r="9" spans="1:34" s="210" customFormat="1" ht="20.100000000000001" customHeight="1">
      <c r="A9" s="245" t="s">
        <v>675</v>
      </c>
      <c r="B9" s="166" t="str">
        <f ca="1">IF(LEN(A9)=0,"",INDEX('Smelter Look-up'!$A:$A,MATCH($A9,'Smelter Look-up'!$E:$E,0)))</f>
        <v>Gold</v>
      </c>
      <c r="C9" s="170" t="str">
        <f ca="1">IF(LEN(A9)=0,"",INDEX('Smelter Look-up'!$C:$C,MATCH($A9,'Smelter Look-up'!$E:$E,0)))</f>
        <v>Materion</v>
      </c>
      <c r="D9" s="213"/>
      <c r="E9" s="166" t="str">
        <f ca="1">IF(ISERROR($V9),"",OFFSET('Smelter Look-up'!$D$4,$V9-4,0)&amp;"")</f>
        <v>UNITED STATES OF AMERICA</v>
      </c>
      <c r="F9" s="166" t="str">
        <f ca="1">IF(ISERROR($V9),"",OFFSET('Smelter Look-up'!$E$4,$V9-4,0))</f>
        <v>CID001113</v>
      </c>
      <c r="G9" s="166" t="str">
        <f ca="1">IF(C9=$X$4,IF(ISERROR($V9),"Enter smelter details","RMI"),IF(ISERROR($V9),"",OFFSET('Smelter Look-up'!$F$4,$V9-4,0)))</f>
        <v>RMI</v>
      </c>
      <c r="H9" s="167">
        <f ca="1">IF(ISERROR($V9),"",OFFSET('Smelter Look-up'!$G$4,$V9-4,0))</f>
        <v>0</v>
      </c>
      <c r="I9" s="168" t="str">
        <f ca="1">IF(ISERROR($V9),"",OFFSET('Smelter Look-up'!$H$4,$V9-4,0))</f>
        <v>Buffalo</v>
      </c>
      <c r="J9" s="168" t="str">
        <f ca="1">IF(ISERROR($V9),"",OFFSET('Smelter Look-up'!$I$4,$V9-4,0))</f>
        <v>New York</v>
      </c>
      <c r="K9" s="207"/>
      <c r="L9" s="207"/>
      <c r="M9" s="207"/>
      <c r="N9" s="207"/>
      <c r="O9" s="207"/>
      <c r="P9" s="169"/>
      <c r="Q9" s="208"/>
      <c r="R9" s="166" t="str">
        <f ca="1">IF(ISERROR($V9),"",OFFSET('Smelter Look-up'!$C$4,$V9-4,0)&amp;"")</f>
        <v>Materion</v>
      </c>
      <c r="S9" s="165" t="str">
        <f t="shared" ca="1" si="2"/>
        <v>US</v>
      </c>
      <c r="T9" s="165" t="str">
        <f ca="1">IF(B9="","",IF(ISERROR(MATCH($J9,SorP!$B$1:$B$6261,0)),"",INDIRECT("'SorP'!$A$"&amp;MATCH($S9&amp;$J9,SorP!C:C,0))))</f>
        <v>US-NY</v>
      </c>
      <c r="U9" s="185"/>
      <c r="V9" s="209">
        <f ca="1">IF(C9="",NA(),IF(OR(C9="Smelter not listed",C9="Smelter not yet identified"),MATCH($B9&amp;$D9,'Smelter Look-up'!$J:$J,0),MATCH($B9&amp;$C9,'Smelter Look-up'!$J:$J,0)))</f>
        <v>184</v>
      </c>
      <c r="X9" s="210">
        <f t="shared" ca="1" si="3"/>
        <v>0</v>
      </c>
      <c r="AB9" s="211" t="str">
        <f t="shared" ca="1" si="4"/>
        <v>GoldMaterion</v>
      </c>
    </row>
    <row r="10" spans="1:34" s="210" customFormat="1" ht="20.100000000000001" customHeight="1">
      <c r="A10" s="245" t="s">
        <v>676</v>
      </c>
      <c r="B10" s="166" t="str">
        <f ca="1">IF(LEN(A10)=0,"",INDEX('Smelter Look-up'!$A:$A,MATCH($A10,'Smelter Look-up'!$E:$E,0)))</f>
        <v>Gold</v>
      </c>
      <c r="C10" s="170" t="str">
        <f ca="1">IF(LEN(A10)=0,"",INDEX('Smelter Look-up'!$C:$C,MATCH($A10,'Smelter Look-up'!$E:$E,0)))</f>
        <v>Matsuda Sangyo Co., Ltd.</v>
      </c>
      <c r="D10" s="213"/>
      <c r="E10" s="166" t="str">
        <f ca="1">IF(ISERROR($V10),"",OFFSET('Smelter Look-up'!$D$4,$V10-4,0)&amp;"")</f>
        <v>JAPAN</v>
      </c>
      <c r="F10" s="166" t="str">
        <f ca="1">IF(ISERROR($V10),"",OFFSET('Smelter Look-up'!$E$4,$V10-4,0))</f>
        <v>CID001119</v>
      </c>
      <c r="G10" s="166" t="str">
        <f ca="1">IF(C10=$X$4,IF(ISERROR($V10),"Enter smelter details","RMI"),IF(ISERROR($V10),"",OFFSET('Smelter Look-up'!$F$4,$V10-4,0)))</f>
        <v>RMI</v>
      </c>
      <c r="H10" s="167">
        <f ca="1">IF(ISERROR($V10),"",OFFSET('Smelter Look-up'!$G$4,$V10-4,0))</f>
        <v>0</v>
      </c>
      <c r="I10" s="168" t="str">
        <f ca="1">IF(ISERROR($V10),"",OFFSET('Smelter Look-up'!$H$4,$V10-4,0))</f>
        <v>Shinjuku</v>
      </c>
      <c r="J10" s="168" t="str">
        <f ca="1">IF(ISERROR($V10),"",OFFSET('Smelter Look-up'!$I$4,$V10-4,0))</f>
        <v>Tokyo</v>
      </c>
      <c r="K10" s="207"/>
      <c r="L10" s="207"/>
      <c r="M10" s="207"/>
      <c r="N10" s="207"/>
      <c r="O10" s="207"/>
      <c r="P10" s="169"/>
      <c r="Q10" s="208"/>
      <c r="R10" s="166" t="str">
        <f ca="1">IF(ISERROR($V10),"",OFFSET('Smelter Look-up'!$C$4,$V10-4,0)&amp;"")</f>
        <v>Matsuda Sangyo Co., Ltd.</v>
      </c>
      <c r="S10" s="165" t="str">
        <f t="shared" ca="1" si="2"/>
        <v>JP</v>
      </c>
      <c r="T10" s="165" t="str">
        <f ca="1">IF(B10="","",IF(ISERROR(MATCH($J10,SorP!$B$1:$B$6261,0)),"",INDIRECT("'SorP'!$A$"&amp;MATCH($S10&amp;$J10,SorP!C:C,0))))</f>
        <v>JP-13</v>
      </c>
      <c r="U10" s="185"/>
      <c r="V10" s="209">
        <f ca="1">IF(C10="",NA(),IF(OR(C10="Smelter not listed",C10="Smelter not yet identified"),MATCH($B10&amp;$D10,'Smelter Look-up'!$J:$J,0),MATCH($B10&amp;$C10,'Smelter Look-up'!$J:$J,0)))</f>
        <v>185</v>
      </c>
      <c r="X10" s="210">
        <f t="shared" ca="1" si="3"/>
        <v>0</v>
      </c>
      <c r="AB10" s="211" t="str">
        <f t="shared" ca="1" si="4"/>
        <v>GoldMatsuda Sangyo Co., Ltd.</v>
      </c>
    </row>
    <row r="11" spans="1:34" s="210" customFormat="1" ht="20.100000000000001" customHeight="1">
      <c r="A11" s="245" t="s">
        <v>679</v>
      </c>
      <c r="B11" s="166" t="str">
        <f ca="1">IF(LEN(A11)=0,"",INDEX('Smelter Look-up'!$A:$A,MATCH($A11,'Smelter Look-up'!$E:$E,0)))</f>
        <v>Gold</v>
      </c>
      <c r="C11" s="170" t="str">
        <f ca="1">IF(LEN(A11)=0,"",INDEX('Smelter Look-up'!$C:$C,MATCH($A11,'Smelter Look-up'!$E:$E,0)))</f>
        <v>Metalor Technologies S.A.</v>
      </c>
      <c r="D11" s="213"/>
      <c r="E11" s="166" t="str">
        <f ca="1">IF(ISERROR($V11),"",OFFSET('Smelter Look-up'!$D$4,$V11-4,0)&amp;"")</f>
        <v>SWITZERLAND</v>
      </c>
      <c r="F11" s="166" t="str">
        <f ca="1">IF(ISERROR($V11),"",OFFSET('Smelter Look-up'!$E$4,$V11-4,0))</f>
        <v>CID001153</v>
      </c>
      <c r="G11" s="166" t="str">
        <f ca="1">IF(C11=$X$4,IF(ISERROR($V11),"Enter smelter details","RMI"),IF(ISERROR($V11),"",OFFSET('Smelter Look-up'!$F$4,$V11-4,0)))</f>
        <v>RMI</v>
      </c>
      <c r="H11" s="167">
        <f ca="1">IF(ISERROR($V11),"",OFFSET('Smelter Look-up'!$G$4,$V11-4,0))</f>
        <v>0</v>
      </c>
      <c r="I11" s="168" t="str">
        <f ca="1">IF(ISERROR($V11),"",OFFSET('Smelter Look-up'!$H$4,$V11-4,0))</f>
        <v>Marin</v>
      </c>
      <c r="J11" s="168" t="str">
        <f ca="1">IF(ISERROR($V11),"",OFFSET('Smelter Look-up'!$I$4,$V11-4,0))</f>
        <v>Neuchâtel</v>
      </c>
      <c r="K11" s="207"/>
      <c r="L11" s="207"/>
      <c r="M11" s="207"/>
      <c r="N11" s="207"/>
      <c r="O11" s="207"/>
      <c r="P11" s="169"/>
      <c r="Q11" s="208"/>
      <c r="R11" s="166" t="str">
        <f ca="1">IF(ISERROR($V11),"",OFFSET('Smelter Look-up'!$C$4,$V11-4,0)&amp;"")</f>
        <v>Metalor Technologies S.A.</v>
      </c>
      <c r="S11" s="165" t="str">
        <f t="shared" ca="1" si="2"/>
        <v>CH</v>
      </c>
      <c r="T11" s="165" t="str">
        <f ca="1">IF(B11="","",IF(ISERROR(MATCH($J11,SorP!$B$1:$B$6261,0)),"",INDIRECT("'SorP'!$A$"&amp;MATCH($S11&amp;$J11,SorP!C:C,0))))</f>
        <v>CH-NE</v>
      </c>
      <c r="U11" s="185"/>
      <c r="V11" s="209">
        <f ca="1">IF(C11="",NA(),IF(OR(C11="Smelter not listed",C11="Smelter not yet identified"),MATCH($B11&amp;$D11,'Smelter Look-up'!$J:$J,0),MATCH($B11&amp;$C11,'Smelter Look-up'!$J:$J,0)))</f>
        <v>196</v>
      </c>
      <c r="X11" s="210">
        <f t="shared" ca="1" si="3"/>
        <v>0</v>
      </c>
      <c r="AB11" s="211" t="str">
        <f t="shared" ca="1" si="4"/>
        <v>GoldMetalor Technologies S.A.</v>
      </c>
    </row>
    <row r="12" spans="1:34" s="210" customFormat="1" ht="20.100000000000001" customHeight="1">
      <c r="A12" s="245" t="s">
        <v>680</v>
      </c>
      <c r="B12" s="166" t="str">
        <f ca="1">IF(LEN(A12)=0,"",INDEX('Smelter Look-up'!$A:$A,MATCH($A12,'Smelter Look-up'!$E:$E,0)))</f>
        <v>Gold</v>
      </c>
      <c r="C12" s="170" t="str">
        <f ca="1">IF(LEN(A12)=0,"",INDEX('Smelter Look-up'!$C:$C,MATCH($A12,'Smelter Look-up'!$E:$E,0)))</f>
        <v>Metalor USA Refining Corporation</v>
      </c>
      <c r="D12" s="213"/>
      <c r="E12" s="166" t="str">
        <f ca="1">IF(ISERROR($V12),"",OFFSET('Smelter Look-up'!$D$4,$V12-4,0)&amp;"")</f>
        <v>UNITED STATES OF AMERICA</v>
      </c>
      <c r="F12" s="166" t="str">
        <f ca="1">IF(ISERROR($V12),"",OFFSET('Smelter Look-up'!$E$4,$V12-4,0))</f>
        <v>CID001157</v>
      </c>
      <c r="G12" s="166" t="str">
        <f ca="1">IF(C12=$X$4,IF(ISERROR($V12),"Enter smelter details","RMI"),IF(ISERROR($V12),"",OFFSET('Smelter Look-up'!$F$4,$V12-4,0)))</f>
        <v>RMI</v>
      </c>
      <c r="H12" s="167">
        <f ca="1">IF(ISERROR($V12),"",OFFSET('Smelter Look-up'!$G$4,$V12-4,0))</f>
        <v>0</v>
      </c>
      <c r="I12" s="168" t="str">
        <f ca="1">IF(ISERROR($V12),"",OFFSET('Smelter Look-up'!$H$4,$V12-4,0))</f>
        <v>North Attleboro</v>
      </c>
      <c r="J12" s="168" t="str">
        <f ca="1">IF(ISERROR($V12),"",OFFSET('Smelter Look-up'!$I$4,$V12-4,0))</f>
        <v>Massachusetts</v>
      </c>
      <c r="K12" s="207"/>
      <c r="L12" s="207"/>
      <c r="M12" s="207"/>
      <c r="N12" s="207"/>
      <c r="O12" s="207"/>
      <c r="P12" s="169"/>
      <c r="Q12" s="208"/>
      <c r="R12" s="166" t="str">
        <f ca="1">IF(ISERROR($V12),"",OFFSET('Smelter Look-up'!$C$4,$V12-4,0)&amp;"")</f>
        <v>Metalor USA Refining Corporation</v>
      </c>
      <c r="S12" s="165" t="str">
        <f t="shared" ca="1" si="2"/>
        <v>US</v>
      </c>
      <c r="T12" s="165" t="str">
        <f ca="1">IF(B12="","",IF(ISERROR(MATCH($J12,SorP!$B$1:$B$6261,0)),"",INDIRECT("'SorP'!$A$"&amp;MATCH($S12&amp;$J12,SorP!C:C,0))))</f>
        <v>US-MA</v>
      </c>
      <c r="U12" s="185"/>
      <c r="V12" s="209">
        <f ca="1">IF(C12="",NA(),IF(OR(C12="Smelter not listed",C12="Smelter not yet identified"),MATCH($B12&amp;$D12,'Smelter Look-up'!$J:$J,0),MATCH($B12&amp;$C12,'Smelter Look-up'!$J:$J,0)))</f>
        <v>197</v>
      </c>
      <c r="X12" s="210">
        <f t="shared" ca="1" si="3"/>
        <v>0</v>
      </c>
      <c r="AB12" s="211" t="str">
        <f t="shared" ca="1" si="4"/>
        <v>GoldMetalor USA Refining Corporation</v>
      </c>
    </row>
    <row r="13" spans="1:34" s="210" customFormat="1" ht="20.100000000000001" customHeight="1">
      <c r="A13" s="245" t="s">
        <v>682</v>
      </c>
      <c r="B13" s="166" t="str">
        <f ca="1">IF(LEN(A13)=0,"",INDEX('Smelter Look-up'!$A:$A,MATCH($A13,'Smelter Look-up'!$E:$E,0)))</f>
        <v>Gold</v>
      </c>
      <c r="C13" s="170" t="str">
        <f ca="1">IF(LEN(A13)=0,"",INDEX('Smelter Look-up'!$C:$C,MATCH($A13,'Smelter Look-up'!$E:$E,0)))</f>
        <v>Mitsubishi Materials Corporation</v>
      </c>
      <c r="D13" s="213"/>
      <c r="E13" s="166" t="str">
        <f ca="1">IF(ISERROR($V13),"",OFFSET('Smelter Look-up'!$D$4,$V13-4,0)&amp;"")</f>
        <v>JAPAN</v>
      </c>
      <c r="F13" s="166" t="str">
        <f ca="1">IF(ISERROR($V13),"",OFFSET('Smelter Look-up'!$E$4,$V13-4,0))</f>
        <v>CID001188</v>
      </c>
      <c r="G13" s="166" t="str">
        <f ca="1">IF(C13=$X$4,IF(ISERROR($V13),"Enter smelter details","RMI"),IF(ISERROR($V13),"",OFFSET('Smelter Look-up'!$F$4,$V13-4,0)))</f>
        <v>RMI</v>
      </c>
      <c r="H13" s="167">
        <f ca="1">IF(ISERROR($V13),"",OFFSET('Smelter Look-up'!$G$4,$V13-4,0))</f>
        <v>0</v>
      </c>
      <c r="I13" s="168" t="str">
        <f ca="1">IF(ISERROR($V13),"",OFFSET('Smelter Look-up'!$H$4,$V13-4,0))</f>
        <v>Tokyo</v>
      </c>
      <c r="J13" s="168" t="str">
        <f ca="1">IF(ISERROR($V13),"",OFFSET('Smelter Look-up'!$I$4,$V13-4,0))</f>
        <v>Tokyo</v>
      </c>
      <c r="K13" s="207"/>
      <c r="L13" s="207"/>
      <c r="M13" s="207"/>
      <c r="N13" s="207"/>
      <c r="O13" s="207"/>
      <c r="P13" s="169"/>
      <c r="Q13" s="208"/>
      <c r="R13" s="166" t="str">
        <f ca="1">IF(ISERROR($V13),"",OFFSET('Smelter Look-up'!$C$4,$V13-4,0)&amp;"")</f>
        <v>Mitsubishi Materials Corporation</v>
      </c>
      <c r="S13" s="165" t="str">
        <f t="shared" ca="1" si="2"/>
        <v>JP</v>
      </c>
      <c r="T13" s="165" t="str">
        <f ca="1">IF(B13="","",IF(ISERROR(MATCH($J13,SorP!$B$1:$B$6261,0)),"",INDIRECT("'SorP'!$A$"&amp;MATCH($S13&amp;$J13,SorP!C:C,0))))</f>
        <v>JP-13</v>
      </c>
      <c r="U13" s="185"/>
      <c r="V13" s="209">
        <f ca="1">IF(C13="",NA(),IF(OR(C13="Smelter not listed",C13="Smelter not yet identified"),MATCH($B13&amp;$D13,'Smelter Look-up'!$J:$J,0),MATCH($B13&amp;$C13,'Smelter Look-up'!$J:$J,0)))</f>
        <v>204</v>
      </c>
      <c r="X13" s="210">
        <f t="shared" ca="1" si="3"/>
        <v>0</v>
      </c>
      <c r="AB13" s="211" t="str">
        <f t="shared" ca="1" si="4"/>
        <v>GoldMitsubishi Materials Corporation</v>
      </c>
    </row>
    <row r="14" spans="1:34" s="210" customFormat="1" ht="20.100000000000001" customHeight="1">
      <c r="A14" s="245" t="s">
        <v>696</v>
      </c>
      <c r="B14" s="166" t="str">
        <f ca="1">IF(LEN(A14)=0,"",INDEX('Smelter Look-up'!$A:$A,MATCH($A14,'Smelter Look-up'!$E:$E,0)))</f>
        <v>Gold</v>
      </c>
      <c r="C14" s="170" t="str">
        <f ca="1">IF(LEN(A14)=0,"",INDEX('Smelter Look-up'!$C:$C,MATCH($A14,'Smelter Look-up'!$E:$E,0)))</f>
        <v>Royal Canadian Mint</v>
      </c>
      <c r="D14" s="213"/>
      <c r="E14" s="166" t="str">
        <f ca="1">IF(ISERROR($V14),"",OFFSET('Smelter Look-up'!$D$4,$V14-4,0)&amp;"")</f>
        <v>CANADA</v>
      </c>
      <c r="F14" s="166" t="str">
        <f ca="1">IF(ISERROR($V14),"",OFFSET('Smelter Look-up'!$E$4,$V14-4,0))</f>
        <v>CID001534</v>
      </c>
      <c r="G14" s="166" t="str">
        <f ca="1">IF(C14=$X$4,IF(ISERROR($V14),"Enter smelter details","RMI"),IF(ISERROR($V14),"",OFFSET('Smelter Look-up'!$F$4,$V14-4,0)))</f>
        <v>RMI</v>
      </c>
      <c r="H14" s="167">
        <f ca="1">IF(ISERROR($V14),"",OFFSET('Smelter Look-up'!$G$4,$V14-4,0))</f>
        <v>0</v>
      </c>
      <c r="I14" s="168" t="str">
        <f ca="1">IF(ISERROR($V14),"",OFFSET('Smelter Look-up'!$H$4,$V14-4,0))</f>
        <v>Ottawa</v>
      </c>
      <c r="J14" s="168" t="str">
        <f ca="1">IF(ISERROR($V14),"",OFFSET('Smelter Look-up'!$I$4,$V14-4,0))</f>
        <v>Ontario</v>
      </c>
      <c r="K14" s="207"/>
      <c r="L14" s="207"/>
      <c r="M14" s="207"/>
      <c r="N14" s="207"/>
      <c r="O14" s="207"/>
      <c r="P14" s="169"/>
      <c r="Q14" s="208"/>
      <c r="R14" s="166" t="str">
        <f ca="1">IF(ISERROR($V14),"",OFFSET('Smelter Look-up'!$C$4,$V14-4,0)&amp;"")</f>
        <v>Royal Canadian Mint</v>
      </c>
      <c r="S14" s="165" t="str">
        <f t="shared" ca="1" si="2"/>
        <v>CA</v>
      </c>
      <c r="T14" s="165" t="str">
        <f ca="1">IF(B14="","",IF(ISERROR(MATCH($J14,SorP!$B$1:$B$6261,0)),"",INDIRECT("'SorP'!$A$"&amp;MATCH($S14&amp;$J14,SorP!C:C,0))))</f>
        <v>CA-ON</v>
      </c>
      <c r="U14" s="185"/>
      <c r="V14" s="209">
        <f ca="1">IF(C14="",NA(),IF(OR(C14="Smelter not listed",C14="Smelter not yet identified"),MATCH($B14&amp;$D14,'Smelter Look-up'!$J:$J,0),MATCH($B14&amp;$C14,'Smelter Look-up'!$J:$J,0)))</f>
        <v>245</v>
      </c>
      <c r="X14" s="210">
        <f t="shared" ca="1" si="3"/>
        <v>0</v>
      </c>
      <c r="AB14" s="211" t="str">
        <f t="shared" ca="1" si="4"/>
        <v>GoldRoyal Canadian Mint</v>
      </c>
    </row>
    <row r="15" spans="1:34" s="210" customFormat="1" ht="20.100000000000001" customHeight="1">
      <c r="A15" s="245" t="s">
        <v>702</v>
      </c>
      <c r="B15" s="166" t="str">
        <f ca="1">IF(LEN(A15)=0,"",INDEX('Smelter Look-up'!$A:$A,MATCH($A15,'Smelter Look-up'!$E:$E,0)))</f>
        <v>Gold</v>
      </c>
      <c r="C15" s="170" t="str">
        <f ca="1">IF(LEN(A15)=0,"",INDEX('Smelter Look-up'!$C:$C,MATCH($A15,'Smelter Look-up'!$E:$E,0)))</f>
        <v>Solar Applied Materials Technology Corp.</v>
      </c>
      <c r="D15" s="213"/>
      <c r="E15" s="166" t="str">
        <f ca="1">IF(ISERROR($V15),"",OFFSET('Smelter Look-up'!$D$4,$V15-4,0)&amp;"")</f>
        <v>TAIWAN, PROVINCE OF CHINA</v>
      </c>
      <c r="F15" s="166" t="str">
        <f ca="1">IF(ISERROR($V15),"",OFFSET('Smelter Look-up'!$E$4,$V15-4,0))</f>
        <v>CID001761</v>
      </c>
      <c r="G15" s="166" t="str">
        <f ca="1">IF(C15=$X$4,IF(ISERROR($V15),"Enter smelter details","RMI"),IF(ISERROR($V15),"",OFFSET('Smelter Look-up'!$F$4,$V15-4,0)))</f>
        <v>RMI</v>
      </c>
      <c r="H15" s="167">
        <f ca="1">IF(ISERROR($V15),"",OFFSET('Smelter Look-up'!$G$4,$V15-4,0))</f>
        <v>0</v>
      </c>
      <c r="I15" s="168" t="str">
        <f ca="1">IF(ISERROR($V15),"",OFFSET('Smelter Look-up'!$H$4,$V15-4,0))</f>
        <v>Tainan City</v>
      </c>
      <c r="J15" s="168" t="str">
        <f ca="1">IF(ISERROR($V15),"",OFFSET('Smelter Look-up'!$I$4,$V15-4,0))</f>
        <v>Tainan</v>
      </c>
      <c r="K15" s="207"/>
      <c r="L15" s="207"/>
      <c r="M15" s="207"/>
      <c r="N15" s="207"/>
      <c r="O15" s="207"/>
      <c r="P15" s="169"/>
      <c r="Q15" s="208"/>
      <c r="R15" s="166" t="str">
        <f ca="1">IF(ISERROR($V15),"",OFFSET('Smelter Look-up'!$C$4,$V15-4,0)&amp;"")</f>
        <v>Solar Applied Materials Technology Corp.</v>
      </c>
      <c r="S15" s="165" t="str">
        <f t="shared" ca="1" si="2"/>
        <v>TW</v>
      </c>
      <c r="T15" s="165" t="str">
        <f ca="1">IF(B15="","",IF(ISERROR(MATCH($J15,SorP!$B$1:$B$6261,0)),"",INDIRECT("'SorP'!$A$"&amp;MATCH($S15&amp;$J15,SorP!C:C,0))))</f>
        <v>TW-TNN</v>
      </c>
      <c r="U15" s="185"/>
      <c r="V15" s="209">
        <f ca="1">IF(C15="",NA(),IF(OR(C15="Smelter not listed",C15="Smelter not yet identified"),MATCH($B15&amp;$D15,'Smelter Look-up'!$J:$J,0),MATCH($B15&amp;$C15,'Smelter Look-up'!$J:$J,0)))</f>
        <v>282</v>
      </c>
      <c r="X15" s="210">
        <f t="shared" ca="1" si="3"/>
        <v>0</v>
      </c>
      <c r="AB15" s="211" t="str">
        <f t="shared" ca="1" si="4"/>
        <v>GoldSolar Applied Materials Technology Corp.</v>
      </c>
    </row>
    <row r="16" spans="1:34" s="210" customFormat="1" ht="20.100000000000001" customHeight="1">
      <c r="A16" s="245" t="s">
        <v>703</v>
      </c>
      <c r="B16" s="166" t="str">
        <f ca="1">IF(LEN(A16)=0,"",INDEX('Smelter Look-up'!$A:$A,MATCH($A16,'Smelter Look-up'!$E:$E,0)))</f>
        <v>Gold</v>
      </c>
      <c r="C16" s="170" t="str">
        <f ca="1">IF(LEN(A16)=0,"",INDEX('Smelter Look-up'!$C:$C,MATCH($A16,'Smelter Look-up'!$E:$E,0)))</f>
        <v>Sumitomo Metal Mining Co., Ltd.</v>
      </c>
      <c r="D16" s="213"/>
      <c r="E16" s="166" t="str">
        <f ca="1">IF(ISERROR($V16),"",OFFSET('Smelter Look-up'!$D$4,$V16-4,0)&amp;"")</f>
        <v>JAPAN</v>
      </c>
      <c r="F16" s="166" t="str">
        <f ca="1">IF(ISERROR($V16),"",OFFSET('Smelter Look-up'!$E$4,$V16-4,0))</f>
        <v>CID001798</v>
      </c>
      <c r="G16" s="166" t="str">
        <f ca="1">IF(C16=$X$4,IF(ISERROR($V16),"Enter smelter details","RMI"),IF(ISERROR($V16),"",OFFSET('Smelter Look-up'!$F$4,$V16-4,0)))</f>
        <v>RMI</v>
      </c>
      <c r="H16" s="167">
        <f ca="1">IF(ISERROR($V16),"",OFFSET('Smelter Look-up'!$G$4,$V16-4,0))</f>
        <v>0</v>
      </c>
      <c r="I16" s="168" t="str">
        <f ca="1">IF(ISERROR($V16),"",OFFSET('Smelter Look-up'!$H$4,$V16-4,0))</f>
        <v>Minato</v>
      </c>
      <c r="J16" s="168" t="str">
        <f ca="1">IF(ISERROR($V16),"",OFFSET('Smelter Look-up'!$I$4,$V16-4,0))</f>
        <v>Tokyo</v>
      </c>
      <c r="K16" s="207"/>
      <c r="L16" s="207"/>
      <c r="M16" s="207"/>
      <c r="N16" s="207"/>
      <c r="O16" s="207"/>
      <c r="P16" s="169"/>
      <c r="Q16" s="208"/>
      <c r="R16" s="166" t="str">
        <f ca="1">IF(ISERROR($V16),"",OFFSET('Smelter Look-up'!$C$4,$V16-4,0)&amp;"")</f>
        <v>Sumitomo Metal Mining Co., Ltd.</v>
      </c>
      <c r="S16" s="165" t="str">
        <f t="shared" ca="1" si="2"/>
        <v>JP</v>
      </c>
      <c r="T16" s="165" t="str">
        <f ca="1">IF(B16="","",IF(ISERROR(MATCH($J16,SorP!$B$1:$B$6261,0)),"",INDIRECT("'SorP'!$A$"&amp;MATCH($S16&amp;$J16,SorP!C:C,0))))</f>
        <v>JP-13</v>
      </c>
      <c r="U16" s="185"/>
      <c r="V16" s="209">
        <f ca="1">IF(C16="",NA(),IF(OR(C16="Smelter not listed",C16="Smelter not yet identified"),MATCH($B16&amp;$D16,'Smelter Look-up'!$J:$J,0),MATCH($B16&amp;$C16,'Smelter Look-up'!$J:$J,0)))</f>
        <v>290</v>
      </c>
      <c r="X16" s="210">
        <f t="shared" ca="1" si="3"/>
        <v>0</v>
      </c>
      <c r="AB16" s="211" t="str">
        <f t="shared" ca="1" si="4"/>
        <v>GoldSumitomo Metal Mining Co., Ltd.</v>
      </c>
    </row>
    <row r="17" spans="1:28" s="210" customFormat="1" ht="20.100000000000001" customHeight="1">
      <c r="A17" s="245" t="s">
        <v>704</v>
      </c>
      <c r="B17" s="166" t="str">
        <f ca="1">IF(LEN(A17)=0,"",INDEX('Smelter Look-up'!$A:$A,MATCH($A17,'Smelter Look-up'!$E:$E,0)))</f>
        <v>Gold</v>
      </c>
      <c r="C17" s="170" t="str">
        <f ca="1">IF(LEN(A17)=0,"",INDEX('Smelter Look-up'!$C:$C,MATCH($A17,'Smelter Look-up'!$E:$E,0)))</f>
        <v>Tanaka Kikinzoku Kogyo K.K.</v>
      </c>
      <c r="D17" s="213"/>
      <c r="E17" s="166" t="str">
        <f ca="1">IF(ISERROR($V17),"",OFFSET('Smelter Look-up'!$D$4,$V17-4,0)&amp;"")</f>
        <v>JAPAN</v>
      </c>
      <c r="F17" s="166" t="str">
        <f ca="1">IF(ISERROR($V17),"",OFFSET('Smelter Look-up'!$E$4,$V17-4,0))</f>
        <v>CID001875</v>
      </c>
      <c r="G17" s="166" t="str">
        <f ca="1">IF(C17=$X$4,IF(ISERROR($V17),"Enter smelter details","RMI"),IF(ISERROR($V17),"",OFFSET('Smelter Look-up'!$F$4,$V17-4,0)))</f>
        <v>RMI</v>
      </c>
      <c r="H17" s="167">
        <f ca="1">IF(ISERROR($V17),"",OFFSET('Smelter Look-up'!$G$4,$V17-4,0))</f>
        <v>0</v>
      </c>
      <c r="I17" s="168" t="str">
        <f ca="1">IF(ISERROR($V17),"",OFFSET('Smelter Look-up'!$H$4,$V17-4,0))</f>
        <v>Chuo-ko</v>
      </c>
      <c r="J17" s="168" t="str">
        <f ca="1">IF(ISERROR($V17),"",OFFSET('Smelter Look-up'!$I$4,$V17-4,0))</f>
        <v>Tokyo</v>
      </c>
      <c r="K17" s="207"/>
      <c r="L17" s="207"/>
      <c r="M17" s="207"/>
      <c r="N17" s="207"/>
      <c r="O17" s="207"/>
      <c r="P17" s="169"/>
      <c r="Q17" s="208"/>
      <c r="R17" s="166" t="str">
        <f ca="1">IF(ISERROR($V17),"",OFFSET('Smelter Look-up'!$C$4,$V17-4,0)&amp;"")</f>
        <v>Tanaka Kikinzoku Kogyo K.K.</v>
      </c>
      <c r="S17" s="165" t="str">
        <f t="shared" ca="1" si="2"/>
        <v>JP</v>
      </c>
      <c r="T17" s="165" t="str">
        <f ca="1">IF(B17="","",IF(ISERROR(MATCH($J17,SorP!$B$1:$B$6261,0)),"",INDIRECT("'SorP'!$A$"&amp;MATCH($S17&amp;$J17,SorP!C:C,0))))</f>
        <v>JP-13</v>
      </c>
      <c r="U17" s="185"/>
      <c r="V17" s="209">
        <f ca="1">IF(C17="",NA(),IF(OR(C17="Smelter not listed",C17="Smelter not yet identified"),MATCH($B17&amp;$D17,'Smelter Look-up'!$J:$J,0),MATCH($B17&amp;$C17,'Smelter Look-up'!$J:$J,0)))</f>
        <v>303</v>
      </c>
      <c r="X17" s="210">
        <f t="shared" ca="1" si="3"/>
        <v>0</v>
      </c>
      <c r="AB17" s="211" t="str">
        <f t="shared" ca="1" si="4"/>
        <v>GoldTanaka Kikinzoku Kogyo K.K.</v>
      </c>
    </row>
    <row r="18" spans="1:28" s="210" customFormat="1" ht="20.100000000000001" customHeight="1">
      <c r="A18" s="165" t="s">
        <v>706</v>
      </c>
      <c r="B18" s="166" t="str">
        <f ca="1">IF(LEN(A18)=0,"",INDEX('Smelter Look-up'!$A:$A,MATCH($A18,'Smelter Look-up'!$E:$E,0)))</f>
        <v>Gold</v>
      </c>
      <c r="C18" s="170" t="str">
        <f ca="1">IF(LEN(A18)=0,"",INDEX('Smelter Look-up'!$C:$C,MATCH($A18,'Smelter Look-up'!$E:$E,0)))</f>
        <v>Shandong Gold Smelting Co., Ltd.</v>
      </c>
      <c r="D18" s="213"/>
      <c r="E18" s="166" t="str">
        <f ca="1">IF(ISERROR($V18),"",OFFSET('Smelter Look-up'!$D$4,$V18-4,0)&amp;"")</f>
        <v>CHINA</v>
      </c>
      <c r="F18" s="166" t="str">
        <f ca="1">IF(ISERROR($V18),"",OFFSET('Smelter Look-up'!$E$4,$V18-4,0))</f>
        <v>CID001916</v>
      </c>
      <c r="G18" s="166" t="str">
        <f ca="1">IF(C18=$X$4,IF(ISERROR($V18),"Enter smelter details","RMI"),IF(ISERROR($V18),"",OFFSET('Smelter Look-up'!$F$4,$V18-4,0)))</f>
        <v>RMI</v>
      </c>
      <c r="H18" s="167">
        <f ca="1">IF(ISERROR($V18),"",OFFSET('Smelter Look-up'!$G$4,$V18-4,0))</f>
        <v>0</v>
      </c>
      <c r="I18" s="168" t="str">
        <f ca="1">IF(ISERROR($V18),"",OFFSET('Smelter Look-up'!$H$4,$V18-4,0))</f>
        <v>Laizhou</v>
      </c>
      <c r="J18" s="168" t="str">
        <f ca="1">IF(ISERROR($V18),"",OFFSET('Smelter Look-up'!$I$4,$V18-4,0))</f>
        <v>Shandong Sheng</v>
      </c>
      <c r="K18" s="207"/>
      <c r="L18" s="207"/>
      <c r="M18" s="207"/>
      <c r="N18" s="207"/>
      <c r="O18" s="207"/>
      <c r="P18" s="169"/>
      <c r="Q18" s="208"/>
      <c r="R18" s="166" t="str">
        <f ca="1">IF(ISERROR($V18),"",OFFSET('Smelter Look-up'!$C$4,$V18-4,0)&amp;"")</f>
        <v>Shandong Gold Smelting Co., Ltd.</v>
      </c>
      <c r="S18" s="165" t="str">
        <f t="shared" ca="1" si="2"/>
        <v>CN</v>
      </c>
      <c r="T18" s="165" t="str">
        <f ca="1">IF(B18="","",IF(ISERROR(MATCH($J18,SorP!$B$1:$B$6261,0)),"",INDIRECT("'SorP'!$A$"&amp;MATCH($S18&amp;$J18,SorP!C:C,0))))</f>
        <v>CN-SD</v>
      </c>
      <c r="U18" s="185"/>
      <c r="V18" s="209">
        <f ca="1">IF(C18="",NA(),IF(OR(C18="Smelter not listed",C18="Smelter not yet identified"),MATCH($B18&amp;$D18,'Smelter Look-up'!$J:$J,0),MATCH($B18&amp;$C18,'Smelter Look-up'!$J:$J,0)))</f>
        <v>263</v>
      </c>
      <c r="X18" s="210">
        <f t="shared" ca="1" si="3"/>
        <v>0</v>
      </c>
      <c r="AB18" s="211" t="str">
        <f t="shared" ca="1" si="4"/>
        <v>GoldShandong Gold Smelting Co., Ltd.</v>
      </c>
    </row>
    <row r="19" spans="1:28" s="210" customFormat="1" ht="20.399999999999999">
      <c r="A19" s="165" t="s">
        <v>717</v>
      </c>
      <c r="B19" s="166" t="str">
        <f ca="1">IF(LEN(A19)=0,"",INDEX('Smelter Look-up'!$A:$A,MATCH($A19,'Smelter Look-up'!$E:$E,0)))</f>
        <v>Gold</v>
      </c>
      <c r="C19" s="170" t="str">
        <f ca="1">IF(LEN(A19)=0,"",INDEX('Smelter Look-up'!$C:$C,MATCH($A19,'Smelter Look-up'!$E:$E,0)))</f>
        <v>Zhongyuan Gold Smelter of Zhongjin Gold Corporation</v>
      </c>
      <c r="D19" s="213"/>
      <c r="E19" s="166" t="str">
        <f ca="1">IF(ISERROR($V19),"",OFFSET('Smelter Look-up'!$D$4,$V19-4,0)&amp;"")</f>
        <v>CHINA</v>
      </c>
      <c r="F19" s="166" t="str">
        <f ca="1">IF(ISERROR($V19),"",OFFSET('Smelter Look-up'!$E$4,$V19-4,0))</f>
        <v>CID002224</v>
      </c>
      <c r="G19" s="166" t="str">
        <f ca="1">IF(C19=$X$4,IF(ISERROR($V19),"Enter smelter details","RMI"),IF(ISERROR($V19),"",OFFSET('Smelter Look-up'!$F$4,$V19-4,0)))</f>
        <v>RMI</v>
      </c>
      <c r="H19" s="167">
        <f ca="1">IF(ISERROR($V19),"",OFFSET('Smelter Look-up'!$G$4,$V19-4,0))</f>
        <v>0</v>
      </c>
      <c r="I19" s="168" t="str">
        <f ca="1">IF(ISERROR($V19),"",OFFSET('Smelter Look-up'!$H$4,$V19-4,0))</f>
        <v>Sanmenxia</v>
      </c>
      <c r="J19" s="168" t="str">
        <f ca="1">IF(ISERROR($V19),"",OFFSET('Smelter Look-up'!$I$4,$V19-4,0))</f>
        <v>Henan Sheng</v>
      </c>
      <c r="K19" s="207"/>
      <c r="L19" s="207"/>
      <c r="M19" s="207"/>
      <c r="N19" s="207"/>
      <c r="O19" s="207"/>
      <c r="P19" s="169"/>
      <c r="Q19" s="208"/>
      <c r="R19" s="166" t="str">
        <f ca="1">IF(ISERROR($V19),"",OFFSET('Smelter Look-up'!$C$4,$V19-4,0)&amp;"")</f>
        <v>Zhongyuan Gold Smelter of Zhongjin Gold Corporation</v>
      </c>
      <c r="S19" s="165" t="str">
        <f t="shared" ca="1" si="2"/>
        <v>CN</v>
      </c>
      <c r="T19" s="165" t="str">
        <f ca="1">IF(B19="","",IF(ISERROR(MATCH($J19,SorP!$B$1:$B$6261,0)),"",INDIRECT("'SorP'!$A$"&amp;MATCH($S19&amp;$J19,SorP!C:C,0))))</f>
        <v>CN-HA</v>
      </c>
      <c r="U19" s="185"/>
      <c r="V19" s="209">
        <f ca="1">IF(C19="",NA(),IF(OR(C19="Smelter not listed",C19="Smelter not yet identified"),MATCH($B19&amp;$D19,'Smelter Look-up'!$J:$J,0),MATCH($B19&amp;$C19,'Smelter Look-up'!$J:$J,0)))</f>
        <v>344</v>
      </c>
      <c r="X19" s="210">
        <f t="shared" ca="1" si="3"/>
        <v>0</v>
      </c>
      <c r="AB19" s="211" t="str">
        <f t="shared" ca="1" si="4"/>
        <v>GoldZhongyuan Gold Smelter of Zhongjin Gold Corporation</v>
      </c>
    </row>
    <row r="20" spans="1:28" s="210" customFormat="1" ht="20.399999999999999">
      <c r="A20" s="165" t="s">
        <v>719</v>
      </c>
      <c r="B20" s="166" t="str">
        <f ca="1">IF(LEN(A20)=0,"",INDEX('Smelter Look-up'!$A:$A,MATCH($A20,'Smelter Look-up'!$E:$E,0)))</f>
        <v>Tantalum</v>
      </c>
      <c r="C20" s="170" t="str">
        <f ca="1">IF(LEN(A20)=0,"",INDEX('Smelter Look-up'!$C:$C,MATCH($A20,'Smelter Look-up'!$E:$E,0)))</f>
        <v>F&amp;X Electro-Materials Ltd.</v>
      </c>
      <c r="D20" s="213"/>
      <c r="E20" s="166" t="str">
        <f ca="1">IF(ISERROR($V20),"",OFFSET('Smelter Look-up'!$D$4,$V20-4,0)&amp;"")</f>
        <v>CHINA</v>
      </c>
      <c r="F20" s="166" t="str">
        <f ca="1">IF(ISERROR($V20),"",OFFSET('Smelter Look-up'!$E$4,$V20-4,0))</f>
        <v>CID000460</v>
      </c>
      <c r="G20" s="166" t="str">
        <f ca="1">IF(C20=$X$4,IF(ISERROR($V20),"Enter smelter details","RMI"),IF(ISERROR($V20),"",OFFSET('Smelter Look-up'!$F$4,$V20-4,0)))</f>
        <v>RMI</v>
      </c>
      <c r="H20" s="167">
        <f ca="1">IF(ISERROR($V20),"",OFFSET('Smelter Look-up'!$G$4,$V20-4,0))</f>
        <v>0</v>
      </c>
      <c r="I20" s="168" t="str">
        <f ca="1">IF(ISERROR($V20),"",OFFSET('Smelter Look-up'!$H$4,$V20-4,0))</f>
        <v>Jiangmen</v>
      </c>
      <c r="J20" s="168" t="str">
        <f ca="1">IF(ISERROR($V20),"",OFFSET('Smelter Look-up'!$I$4,$V20-4,0))</f>
        <v>Guangdong Sheng</v>
      </c>
      <c r="K20" s="207"/>
      <c r="L20" s="207"/>
      <c r="M20" s="207"/>
      <c r="N20" s="207"/>
      <c r="O20" s="207"/>
      <c r="P20" s="169"/>
      <c r="Q20" s="208"/>
      <c r="R20" s="166" t="str">
        <f ca="1">IF(ISERROR($V20),"",OFFSET('Smelter Look-up'!$C$4,$V20-4,0)&amp;"")</f>
        <v>F&amp;X Electro-Materials Ltd.</v>
      </c>
      <c r="S20" s="165" t="str">
        <f t="shared" ca="1" si="2"/>
        <v>CN</v>
      </c>
      <c r="T20" s="165" t="str">
        <f ca="1">IF(B20="","",IF(ISERROR(MATCH($J20,SorP!$B$1:$B$6261,0)),"",INDIRECT("'SorP'!$A$"&amp;MATCH($S20&amp;$J20,SorP!C:C,0))))</f>
        <v>CN-GD</v>
      </c>
      <c r="U20" s="185"/>
      <c r="V20" s="209">
        <f ca="1">IF(C20="",NA(),IF(OR(C20="Smelter not listed",C20="Smelter not yet identified"),MATCH($B20&amp;$D20,'Smelter Look-up'!$J:$J,0),MATCH($B20&amp;$C20,'Smelter Look-up'!$J:$J,0)))</f>
        <v>356</v>
      </c>
      <c r="X20" s="210">
        <f t="shared" ca="1" si="3"/>
        <v>0</v>
      </c>
      <c r="AB20" s="211" t="str">
        <f t="shared" ca="1" si="4"/>
        <v>TantalumF&amp;X Electro-Materials Ltd.</v>
      </c>
    </row>
    <row r="21" spans="1:28" s="210" customFormat="1" ht="20.399999999999999">
      <c r="A21" s="165" t="s">
        <v>722</v>
      </c>
      <c r="B21" s="166" t="str">
        <f ca="1">IF(LEN(A21)=0,"",INDEX('Smelter Look-up'!$A:$A,MATCH($A21,'Smelter Look-up'!$E:$E,0)))</f>
        <v>Tantalum</v>
      </c>
      <c r="C21" s="170" t="str">
        <f ca="1">IF(LEN(A21)=0,"",INDEX('Smelter Look-up'!$C:$C,MATCH($A21,'Smelter Look-up'!$E:$E,0)))</f>
        <v>JiuJiang JinXin Nonferrous Metals Co., Ltd.</v>
      </c>
      <c r="D21" s="213"/>
      <c r="E21" s="166" t="str">
        <f ca="1">IF(ISERROR($V21),"",OFFSET('Smelter Look-up'!$D$4,$V21-4,0)&amp;"")</f>
        <v>CHINA</v>
      </c>
      <c r="F21" s="166" t="str">
        <f ca="1">IF(ISERROR($V21),"",OFFSET('Smelter Look-up'!$E$4,$V21-4,0))</f>
        <v>CID000914</v>
      </c>
      <c r="G21" s="166" t="str">
        <f ca="1">IF(C21=$X$4,IF(ISERROR($V21),"Enter smelter details","RMI"),IF(ISERROR($V21),"",OFFSET('Smelter Look-up'!$F$4,$V21-4,0)))</f>
        <v>RMI</v>
      </c>
      <c r="H21" s="167">
        <f ca="1">IF(ISERROR($V21),"",OFFSET('Smelter Look-up'!$G$4,$V21-4,0))</f>
        <v>0</v>
      </c>
      <c r="I21" s="168" t="str">
        <f ca="1">IF(ISERROR($V21),"",OFFSET('Smelter Look-up'!$H$4,$V21-4,0))</f>
        <v>Jiujiang</v>
      </c>
      <c r="J21" s="168" t="str">
        <f ca="1">IF(ISERROR($V21),"",OFFSET('Smelter Look-up'!$I$4,$V21-4,0))</f>
        <v>Jiangxi Sheng</v>
      </c>
      <c r="K21" s="207"/>
      <c r="L21" s="207"/>
      <c r="M21" s="207"/>
      <c r="N21" s="207"/>
      <c r="O21" s="207"/>
      <c r="P21" s="169"/>
      <c r="Q21" s="208"/>
      <c r="R21" s="166" t="str">
        <f ca="1">IF(ISERROR($V21),"",OFFSET('Smelter Look-up'!$C$4,$V21-4,0)&amp;"")</f>
        <v>JiuJiang JinXin Nonferrous Metals Co., Ltd.</v>
      </c>
      <c r="S21" s="165" t="str">
        <f t="shared" ca="1" si="2"/>
        <v>CN</v>
      </c>
      <c r="T21" s="165" t="str">
        <f ca="1">IF(B21="","",IF(ISERROR(MATCH($J21,SorP!$B$1:$B$6261,0)),"",INDIRECT("'SorP'!$A$"&amp;MATCH($S21&amp;$J21,SorP!C:C,0))))</f>
        <v>CN-JX</v>
      </c>
      <c r="U21" s="185"/>
      <c r="V21" s="209">
        <f ca="1">IF(C21="",NA(),IF(OR(C21="Smelter not listed",C21="Smelter not yet identified"),MATCH($B21&amp;$D21,'Smelter Look-up'!$J:$J,0),MATCH($B21&amp;$C21,'Smelter Look-up'!$J:$J,0)))</f>
        <v>372</v>
      </c>
      <c r="X21" s="210">
        <f t="shared" ca="1" si="3"/>
        <v>0</v>
      </c>
      <c r="AB21" s="211" t="str">
        <f t="shared" ca="1" si="4"/>
        <v>TantalumJiuJiang JinXin Nonferrous Metals Co., Ltd.</v>
      </c>
    </row>
    <row r="22" spans="1:28" s="210" customFormat="1" ht="20.399999999999999">
      <c r="A22" s="165" t="s">
        <v>729</v>
      </c>
      <c r="B22" s="166" t="str">
        <f ca="1">IF(LEN(A22)=0,"",INDEX('Smelter Look-up'!$A:$A,MATCH($A22,'Smelter Look-up'!$E:$E,0)))</f>
        <v>Tantalum</v>
      </c>
      <c r="C22" s="170" t="str">
        <f ca="1">IF(LEN(A22)=0,"",INDEX('Smelter Look-up'!$C:$C,MATCH($A22,'Smelter Look-up'!$E:$E,0)))</f>
        <v>Ningxia Orient Tantalum Industry Co., Ltd.</v>
      </c>
      <c r="D22" s="213"/>
      <c r="E22" s="166" t="str">
        <f ca="1">IF(ISERROR($V22),"",OFFSET('Smelter Look-up'!$D$4,$V22-4,0)&amp;"")</f>
        <v>CHINA</v>
      </c>
      <c r="F22" s="166" t="str">
        <f ca="1">IF(ISERROR($V22),"",OFFSET('Smelter Look-up'!$E$4,$V22-4,0))</f>
        <v>CID001277</v>
      </c>
      <c r="G22" s="166" t="str">
        <f ca="1">IF(C22=$X$4,IF(ISERROR($V22),"Enter smelter details","RMI"),IF(ISERROR($V22),"",OFFSET('Smelter Look-up'!$F$4,$V22-4,0)))</f>
        <v>RMI</v>
      </c>
      <c r="H22" s="167">
        <f ca="1">IF(ISERROR($V22),"",OFFSET('Smelter Look-up'!$G$4,$V22-4,0))</f>
        <v>0</v>
      </c>
      <c r="I22" s="168" t="str">
        <f ca="1">IF(ISERROR($V22),"",OFFSET('Smelter Look-up'!$H$4,$V22-4,0))</f>
        <v>Shizuishan City</v>
      </c>
      <c r="J22" s="168" t="str">
        <f ca="1">IF(ISERROR($V22),"",OFFSET('Smelter Look-up'!$I$4,$V22-4,0))</f>
        <v>Ningxia Huizi Zizhiqu</v>
      </c>
      <c r="K22" s="207"/>
      <c r="L22" s="207"/>
      <c r="M22" s="207"/>
      <c r="N22" s="207"/>
      <c r="O22" s="207"/>
      <c r="P22" s="169"/>
      <c r="Q22" s="208"/>
      <c r="R22" s="166" t="str">
        <f ca="1">IF(ISERROR($V22),"",OFFSET('Smelter Look-up'!$C$4,$V22-4,0)&amp;"")</f>
        <v>Ningxia Orient Tantalum Industry Co., Ltd.</v>
      </c>
      <c r="S22" s="165" t="str">
        <f t="shared" ca="1" si="2"/>
        <v>CN</v>
      </c>
      <c r="T22" s="165" t="str">
        <f ca="1">IF(B22="","",IF(ISERROR(MATCH($J22,SorP!$B$1:$B$6261,0)),"",INDIRECT("'SorP'!$A$"&amp;MATCH($S22&amp;$J22,SorP!C:C,0))))</f>
        <v/>
      </c>
      <c r="U22" s="185"/>
      <c r="V22" s="209">
        <f ca="1">IF(C22="",NA(),IF(OR(C22="Smelter not listed",C22="Smelter not yet identified"),MATCH($B22&amp;$D22,'Smelter Look-up'!$J:$J,0),MATCH($B22&amp;$C22,'Smelter Look-up'!$J:$J,0)))</f>
        <v>390</v>
      </c>
      <c r="X22" s="210">
        <f t="shared" ca="1" si="3"/>
        <v>0</v>
      </c>
      <c r="AB22" s="211" t="str">
        <f t="shared" ca="1" si="4"/>
        <v>TantalumNingxia Orient Tantalum Industry Co., Ltd.</v>
      </c>
    </row>
    <row r="23" spans="1:28" s="210" customFormat="1" ht="20.399999999999999">
      <c r="A23" s="165" t="s">
        <v>734</v>
      </c>
      <c r="B23" s="166" t="str">
        <f ca="1">IF(LEN(A23)=0,"",INDEX('Smelter Look-up'!$A:$A,MATCH($A23,'Smelter Look-up'!$E:$E,0)))</f>
        <v>Tantalum</v>
      </c>
      <c r="C23" s="170" t="str">
        <f ca="1">IF(LEN(A23)=0,"",INDEX('Smelter Look-up'!$C:$C,MATCH($A23,'Smelter Look-up'!$E:$E,0)))</f>
        <v>Ulba Metallurgical Plant JSC</v>
      </c>
      <c r="D23" s="213"/>
      <c r="E23" s="166" t="str">
        <f ca="1">IF(ISERROR($V23),"",OFFSET('Smelter Look-up'!$D$4,$V23-4,0)&amp;"")</f>
        <v>KAZAKHSTAN</v>
      </c>
      <c r="F23" s="166" t="str">
        <f ca="1">IF(ISERROR($V23),"",OFFSET('Smelter Look-up'!$E$4,$V23-4,0))</f>
        <v>CID001969</v>
      </c>
      <c r="G23" s="166" t="str">
        <f ca="1">IF(C23=$X$4,IF(ISERROR($V23),"Enter smelter details","RMI"),IF(ISERROR($V23),"",OFFSET('Smelter Look-up'!$F$4,$V23-4,0)))</f>
        <v>RMI</v>
      </c>
      <c r="H23" s="167">
        <f ca="1">IF(ISERROR($V23),"",OFFSET('Smelter Look-up'!$G$4,$V23-4,0))</f>
        <v>0</v>
      </c>
      <c r="I23" s="168" t="str">
        <f ca="1">IF(ISERROR($V23),"",OFFSET('Smelter Look-up'!$H$4,$V23-4,0))</f>
        <v>Ust-Kamenogorsk</v>
      </c>
      <c r="J23" s="168" t="str">
        <f ca="1">IF(ISERROR($V23),"",OFFSET('Smelter Look-up'!$I$4,$V23-4,0))</f>
        <v>Qaraghandy oblysy</v>
      </c>
      <c r="K23" s="207"/>
      <c r="L23" s="207"/>
      <c r="M23" s="207"/>
      <c r="N23" s="207"/>
      <c r="O23" s="207"/>
      <c r="P23" s="169"/>
      <c r="Q23" s="208"/>
      <c r="R23" s="166" t="str">
        <f ca="1">IF(ISERROR($V23),"",OFFSET('Smelter Look-up'!$C$4,$V23-4,0)&amp;"")</f>
        <v>Ulba Metallurgical Plant JSC</v>
      </c>
      <c r="S23" s="165" t="str">
        <f t="shared" ca="1" si="2"/>
        <v>KZ</v>
      </c>
      <c r="T23" s="165" t="str">
        <f ca="1">IF(B23="","",IF(ISERROR(MATCH($J23,SorP!$B$1:$B$6261,0)),"",INDIRECT("'SorP'!$A$"&amp;MATCH($S23&amp;$J23,SorP!C:C,0))))</f>
        <v>KZ-35</v>
      </c>
      <c r="U23" s="185"/>
      <c r="V23" s="209">
        <f ca="1">IF(C23="",NA(),IF(OR(C23="Smelter not listed",C23="Smelter not yet identified"),MATCH($B23&amp;$D23,'Smelter Look-up'!$J:$J,0),MATCH($B23&amp;$C23,'Smelter Look-up'!$J:$J,0)))</f>
        <v>409</v>
      </c>
      <c r="X23" s="210">
        <f t="shared" ca="1" si="3"/>
        <v>0</v>
      </c>
      <c r="AB23" s="211" t="str">
        <f t="shared" ca="1" si="4"/>
        <v>TantalumUlba Metallurgical Plant JSC</v>
      </c>
    </row>
    <row r="24" spans="1:28" s="210" customFormat="1" ht="20.399999999999999">
      <c r="A24" s="165" t="s">
        <v>1371</v>
      </c>
      <c r="B24" s="166" t="str">
        <f ca="1">IF(LEN(A24)=0,"",INDEX('Smelter Look-up'!$A:$A,MATCH($A24,'Smelter Look-up'!$E:$E,0)))</f>
        <v>Tantalum</v>
      </c>
      <c r="C24" s="170" t="str">
        <f ca="1">IF(LEN(A24)=0,"",INDEX('Smelter Look-up'!$C:$C,MATCH($A24,'Smelter Look-up'!$E:$E,0)))</f>
        <v>Materion Newton Inc.</v>
      </c>
      <c r="D24" s="213"/>
      <c r="E24" s="166" t="str">
        <f ca="1">IF(ISERROR($V24),"",OFFSET('Smelter Look-up'!$D$4,$V24-4,0)&amp;"")</f>
        <v>UNITED STATES OF AMERICA</v>
      </c>
      <c r="F24" s="166" t="str">
        <f ca="1">IF(ISERROR($V24),"",OFFSET('Smelter Look-up'!$E$4,$V24-4,0))</f>
        <v>CID002548</v>
      </c>
      <c r="G24" s="166" t="str">
        <f ca="1">IF(C24=$X$4,IF(ISERROR($V24),"Enter smelter details","RMI"),IF(ISERROR($V24),"",OFFSET('Smelter Look-up'!$F$4,$V24-4,0)))</f>
        <v>RMI</v>
      </c>
      <c r="H24" s="167">
        <f ca="1">IF(ISERROR($V24),"",OFFSET('Smelter Look-up'!$G$4,$V24-4,0))</f>
        <v>0</v>
      </c>
      <c r="I24" s="168" t="str">
        <f ca="1">IF(ISERROR($V24),"",OFFSET('Smelter Look-up'!$H$4,$V24-4,0))</f>
        <v>Newton</v>
      </c>
      <c r="J24" s="168" t="str">
        <f ca="1">IF(ISERROR($V24),"",OFFSET('Smelter Look-up'!$I$4,$V24-4,0))</f>
        <v>Massachusetts</v>
      </c>
      <c r="K24" s="207"/>
      <c r="L24" s="207"/>
      <c r="M24" s="207"/>
      <c r="N24" s="207"/>
      <c r="O24" s="207"/>
      <c r="P24" s="169"/>
      <c r="Q24" s="208"/>
      <c r="R24" s="166" t="str">
        <f ca="1">IF(ISERROR($V24),"",OFFSET('Smelter Look-up'!$C$4,$V24-4,0)&amp;"")</f>
        <v>Materion Newton Inc.</v>
      </c>
      <c r="S24" s="165" t="str">
        <f t="shared" ca="1" si="2"/>
        <v>US</v>
      </c>
      <c r="T24" s="165" t="str">
        <f ca="1">IF(B24="","",IF(ISERROR(MATCH($J24,SorP!$B$1:$B$6261,0)),"",INDIRECT("'SorP'!$A$"&amp;MATCH($S24&amp;$J24,SorP!C:C,0))))</f>
        <v>US-MA</v>
      </c>
      <c r="U24" s="185"/>
      <c r="V24" s="209">
        <f ca="1">IF(C24="",NA(),IF(OR(C24="Smelter not listed",C24="Smelter not yet identified"),MATCH($B24&amp;$D24,'Smelter Look-up'!$J:$J,0),MATCH($B24&amp;$C24,'Smelter Look-up'!$J:$J,0)))</f>
        <v>379</v>
      </c>
      <c r="X24" s="210">
        <f t="shared" ca="1" si="3"/>
        <v>0</v>
      </c>
      <c r="AB24" s="211" t="str">
        <f t="shared" ca="1" si="4"/>
        <v>TantalumMaterion Newton Inc.</v>
      </c>
    </row>
    <row r="25" spans="1:28" s="210" customFormat="1" ht="20.399999999999999">
      <c r="A25" s="165" t="s">
        <v>1366</v>
      </c>
      <c r="B25" s="166" t="str">
        <f ca="1">IF(LEN(A25)=0,"",INDEX('Smelter Look-up'!$A:$A,MATCH($A25,'Smelter Look-up'!$E:$E,0)))</f>
        <v>Tantalum</v>
      </c>
      <c r="C25" s="170" t="str">
        <f ca="1">IF(LEN(A25)=0,"",INDEX('Smelter Look-up'!$C:$C,MATCH($A25,'Smelter Look-up'!$E:$E,0)))</f>
        <v>Global Advanced Metals Boyertown</v>
      </c>
      <c r="D25" s="213"/>
      <c r="E25" s="166" t="str">
        <f ca="1">IF(ISERROR($V25),"",OFFSET('Smelter Look-up'!$D$4,$V25-4,0)&amp;"")</f>
        <v>UNITED STATES OF AMERICA</v>
      </c>
      <c r="F25" s="166" t="str">
        <f ca="1">IF(ISERROR($V25),"",OFFSET('Smelter Look-up'!$E$4,$V25-4,0))</f>
        <v>CID002557</v>
      </c>
      <c r="G25" s="166" t="str">
        <f ca="1">IF(C25=$X$4,IF(ISERROR($V25),"Enter smelter details","RMI"),IF(ISERROR($V25),"",OFFSET('Smelter Look-up'!$F$4,$V25-4,0)))</f>
        <v>RMI</v>
      </c>
      <c r="H25" s="167">
        <f ca="1">IF(ISERROR($V25),"",OFFSET('Smelter Look-up'!$G$4,$V25-4,0))</f>
        <v>0</v>
      </c>
      <c r="I25" s="168" t="str">
        <f ca="1">IF(ISERROR($V25),"",OFFSET('Smelter Look-up'!$H$4,$V25-4,0))</f>
        <v>Boyertown</v>
      </c>
      <c r="J25" s="168" t="str">
        <f ca="1">IF(ISERROR($V25),"",OFFSET('Smelter Look-up'!$I$4,$V25-4,0))</f>
        <v>Pennsylvania</v>
      </c>
      <c r="K25" s="207"/>
      <c r="L25" s="207"/>
      <c r="M25" s="207"/>
      <c r="N25" s="207"/>
      <c r="O25" s="207"/>
      <c r="P25" s="169"/>
      <c r="Q25" s="208"/>
      <c r="R25" s="166" t="str">
        <f ca="1">IF(ISERROR($V25),"",OFFSET('Smelter Look-up'!$C$4,$V25-4,0)&amp;"")</f>
        <v>Global Advanced Metals Boyertown</v>
      </c>
      <c r="S25" s="165" t="str">
        <f t="shared" ca="1" si="2"/>
        <v>US</v>
      </c>
      <c r="T25" s="165" t="str">
        <f ca="1">IF(B25="","",IF(ISERROR(MATCH($J25,SorP!$B$1:$B$6261,0)),"",INDIRECT("'SorP'!$A$"&amp;MATCH($S25&amp;$J25,SorP!C:C,0))))</f>
        <v>US-PA</v>
      </c>
      <c r="U25" s="185"/>
      <c r="V25" s="209">
        <f ca="1">IF(C25="",NA(),IF(OR(C25="Smelter not listed",C25="Smelter not yet identified"),MATCH($B25&amp;$D25,'Smelter Look-up'!$J:$J,0),MATCH($B25&amp;$C25,'Smelter Look-up'!$J:$J,0)))</f>
        <v>359</v>
      </c>
      <c r="X25" s="210">
        <f t="shared" ca="1" si="3"/>
        <v>0</v>
      </c>
      <c r="AB25" s="211" t="str">
        <f t="shared" ca="1" si="4"/>
        <v>TantalumGlobal Advanced Metals Boyertown</v>
      </c>
    </row>
    <row r="26" spans="1:28" s="210" customFormat="1" ht="20.399999999999999">
      <c r="A26" s="165" t="s">
        <v>742</v>
      </c>
      <c r="B26" s="166" t="str">
        <f ca="1">IF(LEN(A26)=0,"",INDEX('Smelter Look-up'!$A:$A,MATCH($A26,'Smelter Look-up'!$E:$E,0)))</f>
        <v>Tin</v>
      </c>
      <c r="C26" s="170" t="str">
        <f ca="1">IF(LEN(A26)=0,"",INDEX('Smelter Look-up'!$C:$C,MATCH($A26,'Smelter Look-up'!$E:$E,0)))</f>
        <v>China Tin Group Co., Ltd.</v>
      </c>
      <c r="D26" s="213"/>
      <c r="E26" s="166" t="str">
        <f ca="1">IF(ISERROR($V26),"",OFFSET('Smelter Look-up'!$D$4,$V26-4,0)&amp;"")</f>
        <v>CHINA</v>
      </c>
      <c r="F26" s="166" t="str">
        <f ca="1">IF(ISERROR($V26),"",OFFSET('Smelter Look-up'!$E$4,$V26-4,0))</f>
        <v>CID001070</v>
      </c>
      <c r="G26" s="166" t="str">
        <f ca="1">IF(C26=$X$4,IF(ISERROR($V26),"Enter smelter details","RMI"),IF(ISERROR($V26),"",OFFSET('Smelter Look-up'!$F$4,$V26-4,0)))</f>
        <v>RMI</v>
      </c>
      <c r="H26" s="167">
        <f ca="1">IF(ISERROR($V26),"",OFFSET('Smelter Look-up'!$G$4,$V26-4,0))</f>
        <v>0</v>
      </c>
      <c r="I26" s="168" t="str">
        <f ca="1">IF(ISERROR($V26),"",OFFSET('Smelter Look-up'!$H$4,$V26-4,0))</f>
        <v>Laibin</v>
      </c>
      <c r="J26" s="168" t="str">
        <f ca="1">IF(ISERROR($V26),"",OFFSET('Smelter Look-up'!$I$4,$V26-4,0))</f>
        <v>Guangxi Zhuangzu Zizhiqu</v>
      </c>
      <c r="K26" s="207"/>
      <c r="L26" s="207"/>
      <c r="M26" s="207"/>
      <c r="N26" s="207"/>
      <c r="O26" s="207"/>
      <c r="P26" s="169"/>
      <c r="Q26" s="208"/>
      <c r="R26" s="166" t="str">
        <f ca="1">IF(ISERROR($V26),"",OFFSET('Smelter Look-up'!$C$4,$V26-4,0)&amp;"")</f>
        <v>China Tin Group Co., Ltd.</v>
      </c>
      <c r="S26" s="165" t="str">
        <f t="shared" ca="1" si="2"/>
        <v>CN</v>
      </c>
      <c r="T26" s="165" t="str">
        <f ca="1">IF(B26="","",IF(ISERROR(MATCH($J26,SorP!$B$1:$B$6261,0)),"",INDIRECT("'SorP'!$A$"&amp;MATCH($S26&amp;$J26,SorP!C:C,0))))</f>
        <v>CN-GX</v>
      </c>
      <c r="U26" s="185"/>
      <c r="V26" s="209">
        <f ca="1">IF(C26="",NA(),IF(OR(C26="Smelter not listed",C26="Smelter not yet identified"),MATCH($B26&amp;$D26,'Smelter Look-up'!$J:$J,0),MATCH($B26&amp;$C26,'Smelter Look-up'!$J:$J,0)))</f>
        <v>431</v>
      </c>
      <c r="X26" s="210">
        <f t="shared" ca="1" si="3"/>
        <v>0</v>
      </c>
      <c r="AB26" s="211" t="str">
        <f t="shared" ca="1" si="4"/>
        <v>TinChina Tin Group Co., Ltd.</v>
      </c>
    </row>
    <row r="27" spans="1:28" s="210" customFormat="1" ht="20.399999999999999">
      <c r="A27" s="165" t="s">
        <v>745</v>
      </c>
      <c r="B27" s="166" t="str">
        <f ca="1">IF(LEN(A27)=0,"",INDEX('Smelter Look-up'!$A:$A,MATCH($A27,'Smelter Look-up'!$E:$E,0)))</f>
        <v>Tin</v>
      </c>
      <c r="C27" s="170" t="str">
        <f ca="1">IF(LEN(A27)=0,"",INDEX('Smelter Look-up'!$C:$C,MATCH($A27,'Smelter Look-up'!$E:$E,0)))</f>
        <v>Mitsubishi Materials Corporation</v>
      </c>
      <c r="D27" s="213"/>
      <c r="E27" s="166" t="str">
        <f ca="1">IF(ISERROR($V27),"",OFFSET('Smelter Look-up'!$D$4,$V27-4,0)&amp;"")</f>
        <v>JAPAN</v>
      </c>
      <c r="F27" s="166" t="str">
        <f ca="1">IF(ISERROR($V27),"",OFFSET('Smelter Look-up'!$E$4,$V27-4,0))</f>
        <v>CID001191</v>
      </c>
      <c r="G27" s="166" t="str">
        <f ca="1">IF(C27=$X$4,IF(ISERROR($V27),"Enter smelter details","RMI"),IF(ISERROR($V27),"",OFFSET('Smelter Look-up'!$F$4,$V27-4,0)))</f>
        <v>RMI</v>
      </c>
      <c r="H27" s="167">
        <f ca="1">IF(ISERROR($V27),"",OFFSET('Smelter Look-up'!$G$4,$V27-4,0))</f>
        <v>0</v>
      </c>
      <c r="I27" s="168" t="str">
        <f ca="1">IF(ISERROR($V27),"",OFFSET('Smelter Look-up'!$H$4,$V27-4,0))</f>
        <v>Asago</v>
      </c>
      <c r="J27" s="168" t="str">
        <f ca="1">IF(ISERROR($V27),"",OFFSET('Smelter Look-up'!$I$4,$V27-4,0))</f>
        <v>Hyôgo</v>
      </c>
      <c r="K27" s="207"/>
      <c r="L27" s="207"/>
      <c r="M27" s="207"/>
      <c r="N27" s="207"/>
      <c r="O27" s="207"/>
      <c r="P27" s="169"/>
      <c r="Q27" s="208"/>
      <c r="R27" s="166" t="str">
        <f ca="1">IF(ISERROR($V27),"",OFFSET('Smelter Look-up'!$C$4,$V27-4,0)&amp;"")</f>
        <v>Mitsubishi Materials Corporation</v>
      </c>
      <c r="S27" s="165" t="str">
        <f t="shared" ca="1" si="2"/>
        <v>JP</v>
      </c>
      <c r="T27" s="165" t="str">
        <f ca="1">IF(B27="","",IF(ISERROR(MATCH($J27,SorP!$B$1:$B$6261,0)),"",INDIRECT("'SorP'!$A$"&amp;MATCH($S27&amp;$J27,SorP!C:C,0))))</f>
        <v>JP-28</v>
      </c>
      <c r="U27" s="185"/>
      <c r="V27" s="209">
        <f ca="1">IF(C27="",NA(),IF(OR(C27="Smelter not listed",C27="Smelter not yet identified"),MATCH($B27&amp;$D27,'Smelter Look-up'!$J:$J,0),MATCH($B27&amp;$C27,'Smelter Look-up'!$J:$J,0)))</f>
        <v>504</v>
      </c>
      <c r="X27" s="210">
        <f t="shared" ca="1" si="3"/>
        <v>0</v>
      </c>
      <c r="AB27" s="211" t="str">
        <f t="shared" ca="1" si="4"/>
        <v>TinMitsubishi Materials Corporation</v>
      </c>
    </row>
    <row r="28" spans="1:28" s="210" customFormat="1" ht="20.399999999999999">
      <c r="A28" s="165" t="s">
        <v>753</v>
      </c>
      <c r="B28" s="166" t="str">
        <f ca="1">IF(LEN(A28)=0,"",INDEX('Smelter Look-up'!$A:$A,MATCH($A28,'Smelter Look-up'!$E:$E,0)))</f>
        <v>Tin</v>
      </c>
      <c r="C28" s="170" t="str">
        <f ca="1">IF(LEN(A28)=0,"",INDEX('Smelter Look-up'!$C:$C,MATCH($A28,'Smelter Look-up'!$E:$E,0)))</f>
        <v>Thaisarco</v>
      </c>
      <c r="D28" s="213"/>
      <c r="E28" s="166" t="str">
        <f ca="1">IF(ISERROR($V28),"",OFFSET('Smelter Look-up'!$D$4,$V28-4,0)&amp;"")</f>
        <v>THAILAND</v>
      </c>
      <c r="F28" s="166" t="str">
        <f ca="1">IF(ISERROR($V28),"",OFFSET('Smelter Look-up'!$E$4,$V28-4,0))</f>
        <v>CID001898</v>
      </c>
      <c r="G28" s="166" t="str">
        <f ca="1">IF(C28=$X$4,IF(ISERROR($V28),"Enter smelter details","RMI"),IF(ISERROR($V28),"",OFFSET('Smelter Look-up'!$F$4,$V28-4,0)))</f>
        <v>RMI</v>
      </c>
      <c r="H28" s="167">
        <f ca="1">IF(ISERROR($V28),"",OFFSET('Smelter Look-up'!$G$4,$V28-4,0))</f>
        <v>0</v>
      </c>
      <c r="I28" s="168" t="str">
        <f ca="1">IF(ISERROR($V28),"",OFFSET('Smelter Look-up'!$H$4,$V28-4,0))</f>
        <v>Amphur Muang</v>
      </c>
      <c r="J28" s="168" t="str">
        <f ca="1">IF(ISERROR($V28),"",OFFSET('Smelter Look-up'!$I$4,$V28-4,0))</f>
        <v>Phuket</v>
      </c>
      <c r="K28" s="207"/>
      <c r="L28" s="207"/>
      <c r="M28" s="207"/>
      <c r="N28" s="207"/>
      <c r="O28" s="207"/>
      <c r="P28" s="169"/>
      <c r="Q28" s="208"/>
      <c r="R28" s="166" t="str">
        <f ca="1">IF(ISERROR($V28),"",OFFSET('Smelter Look-up'!$C$4,$V28-4,0)&amp;"")</f>
        <v>Thaisarco</v>
      </c>
      <c r="S28" s="165" t="str">
        <f t="shared" ca="1" si="2"/>
        <v>TH</v>
      </c>
      <c r="T28" s="165" t="str">
        <f ca="1">IF(B28="","",IF(ISERROR(MATCH($J28,SorP!$B$1:$B$6261,0)),"",INDIRECT("'SorP'!$A$"&amp;MATCH($S28&amp;$J28,SorP!C:C,0))))</f>
        <v>TH-83</v>
      </c>
      <c r="U28" s="185"/>
      <c r="V28" s="209">
        <f ca="1">IF(C28="",NA(),IF(OR(C28="Smelter not listed",C28="Smelter not yet identified"),MATCH($B28&amp;$D28,'Smelter Look-up'!$J:$J,0),MATCH($B28&amp;$C28,'Smelter Look-up'!$J:$J,0)))</f>
        <v>543</v>
      </c>
      <c r="X28" s="210">
        <f t="shared" ca="1" si="3"/>
        <v>0</v>
      </c>
      <c r="AB28" s="211" t="str">
        <f t="shared" ca="1" si="4"/>
        <v>TinThaisarco</v>
      </c>
    </row>
    <row r="29" spans="1:28" s="210" customFormat="1" ht="20.399999999999999">
      <c r="A29" s="165" t="s">
        <v>755</v>
      </c>
      <c r="B29" s="166" t="str">
        <f ca="1">IF(LEN(A29)=0,"",INDEX('Smelter Look-up'!$A:$A,MATCH($A29,'Smelter Look-up'!$E:$E,0)))</f>
        <v>Tin</v>
      </c>
      <c r="C29" s="170" t="str">
        <f ca="1">IF(LEN(A29)=0,"",INDEX('Smelter Look-up'!$C:$C,MATCH($A29,'Smelter Look-up'!$E:$E,0)))</f>
        <v>Yunnan Chengfeng Non-ferrous Metals Co., Ltd.</v>
      </c>
      <c r="D29" s="213"/>
      <c r="E29" s="166" t="str">
        <f ca="1">IF(ISERROR($V29),"",OFFSET('Smelter Look-up'!$D$4,$V29-4,0)&amp;"")</f>
        <v>CHINA</v>
      </c>
      <c r="F29" s="166" t="str">
        <f ca="1">IF(ISERROR($V29),"",OFFSET('Smelter Look-up'!$E$4,$V29-4,0))</f>
        <v>CID002158</v>
      </c>
      <c r="G29" s="166" t="str">
        <f ca="1">IF(C29=$X$4,IF(ISERROR($V29),"Enter smelter details","RMI"),IF(ISERROR($V29),"",OFFSET('Smelter Look-up'!$F$4,$V29-4,0)))</f>
        <v>RMI</v>
      </c>
      <c r="H29" s="167">
        <f ca="1">IF(ISERROR($V29),"",OFFSET('Smelter Look-up'!$G$4,$V29-4,0))</f>
        <v>0</v>
      </c>
      <c r="I29" s="168" t="str">
        <f ca="1">IF(ISERROR($V29),"",OFFSET('Smelter Look-up'!$H$4,$V29-4,0))</f>
        <v>Gejiu</v>
      </c>
      <c r="J29" s="168" t="str">
        <f ca="1">IF(ISERROR($V29),"",OFFSET('Smelter Look-up'!$I$4,$V29-4,0))</f>
        <v>Yunnan Sheng</v>
      </c>
      <c r="K29" s="207"/>
      <c r="L29" s="207"/>
      <c r="M29" s="207"/>
      <c r="N29" s="207"/>
      <c r="O29" s="207"/>
      <c r="P29" s="169"/>
      <c r="Q29" s="208"/>
      <c r="R29" s="166" t="str">
        <f ca="1">IF(ISERROR($V29),"",OFFSET('Smelter Look-up'!$C$4,$V29-4,0)&amp;"")</f>
        <v>Yunnan Chengfeng Non-ferrous Metals Co., Ltd.</v>
      </c>
      <c r="S29" s="165" t="str">
        <f t="shared" ca="1" si="2"/>
        <v>CN</v>
      </c>
      <c r="T29" s="165" t="str">
        <f ca="1">IF(B29="","",IF(ISERROR(MATCH($J29,SorP!$B$1:$B$6261,0)),"",INDIRECT("'SorP'!$A$"&amp;MATCH($S29&amp;$J29,SorP!C:C,0))))</f>
        <v>CN-YN</v>
      </c>
      <c r="U29" s="185"/>
      <c r="V29" s="209">
        <f ca="1">IF(C29="",NA(),IF(OR(C29="Smelter not listed",C29="Smelter not yet identified"),MATCH($B29&amp;$D29,'Smelter Look-up'!$J:$J,0),MATCH($B29&amp;$C29,'Smelter Look-up'!$J:$J,0)))</f>
        <v>560</v>
      </c>
      <c r="X29" s="210">
        <f t="shared" ca="1" si="3"/>
        <v>0</v>
      </c>
      <c r="AB29" s="211" t="str">
        <f t="shared" ca="1" si="4"/>
        <v>TinYunnan Chengfeng Non-ferrous Metals Co., Ltd.</v>
      </c>
    </row>
    <row r="30" spans="1:28" s="210" customFormat="1" ht="20.399999999999999">
      <c r="A30" s="165" t="s">
        <v>756</v>
      </c>
      <c r="B30" s="166" t="str">
        <f ca="1">IF(LEN(A30)=0,"",INDEX('Smelter Look-up'!$A:$A,MATCH($A30,'Smelter Look-up'!$E:$E,0)))</f>
        <v>Tin</v>
      </c>
      <c r="C30" s="170" t="str">
        <f ca="1">IF(LEN(A30)=0,"",INDEX('Smelter Look-up'!$C:$C,MATCH($A30,'Smelter Look-up'!$E:$E,0)))</f>
        <v>Tin Smelting Branch of Yunnan Tin Co., Ltd.</v>
      </c>
      <c r="D30" s="213"/>
      <c r="E30" s="166" t="str">
        <f ca="1">IF(ISERROR($V30),"",OFFSET('Smelter Look-up'!$D$4,$V30-4,0)&amp;"")</f>
        <v>CHINA</v>
      </c>
      <c r="F30" s="166" t="str">
        <f ca="1">IF(ISERROR($V30),"",OFFSET('Smelter Look-up'!$E$4,$V30-4,0))</f>
        <v>CID002180</v>
      </c>
      <c r="G30" s="166" t="str">
        <f ca="1">IF(C30=$X$4,IF(ISERROR($V30),"Enter smelter details","RMI"),IF(ISERROR($V30),"",OFFSET('Smelter Look-up'!$F$4,$V30-4,0)))</f>
        <v>RMI</v>
      </c>
      <c r="H30" s="167">
        <f ca="1">IF(ISERROR($V30),"",OFFSET('Smelter Look-up'!$G$4,$V30-4,0))</f>
        <v>0</v>
      </c>
      <c r="I30" s="168" t="str">
        <f ca="1">IF(ISERROR($V30),"",OFFSET('Smelter Look-up'!$H$4,$V30-4,0))</f>
        <v>Gejiu</v>
      </c>
      <c r="J30" s="168" t="str">
        <f ca="1">IF(ISERROR($V30),"",OFFSET('Smelter Look-up'!$I$4,$V30-4,0))</f>
        <v>Yunnan Sheng</v>
      </c>
      <c r="K30" s="207"/>
      <c r="L30" s="207"/>
      <c r="M30" s="207"/>
      <c r="N30" s="207"/>
      <c r="O30" s="207"/>
      <c r="P30" s="169"/>
      <c r="Q30" s="208"/>
      <c r="R30" s="166" t="str">
        <f ca="1">IF(ISERROR($V30),"",OFFSET('Smelter Look-up'!$C$4,$V30-4,0)&amp;"")</f>
        <v>Tin Smelting Branch of Yunnan Tin Co., Ltd.</v>
      </c>
      <c r="S30" s="165" t="str">
        <f t="shared" ca="1" si="2"/>
        <v>CN</v>
      </c>
      <c r="T30" s="165" t="str">
        <f ca="1">IF(B30="","",IF(ISERROR(MATCH($J30,SorP!$B$1:$B$6261,0)),"",INDIRECT("'SorP'!$A$"&amp;MATCH($S30&amp;$J30,SorP!C:C,0))))</f>
        <v>CN-YN</v>
      </c>
      <c r="U30" s="185"/>
      <c r="V30" s="209">
        <f ca="1">IF(C30="",NA(),IF(OR(C30="Smelter not listed",C30="Smelter not yet identified"),MATCH($B30&amp;$D30,'Smelter Look-up'!$J:$J,0),MATCH($B30&amp;$C30,'Smelter Look-up'!$J:$J,0)))</f>
        <v>546</v>
      </c>
      <c r="X30" s="210">
        <f t="shared" ca="1" si="3"/>
        <v>0</v>
      </c>
      <c r="AB30" s="211" t="str">
        <f t="shared" ca="1" si="4"/>
        <v>TinTin Smelting Branch of Yunnan Tin Co., Ltd.</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24B08D9-C596-4DA1-9CFD-FBEE460DFE3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Focus Display Solutions, Inc. DBA Focus LCDs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Katy Fullinwider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lcd@focuslcds.com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480-503-4295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Nicole Hemenway</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nicoleh@focuslcds.com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46160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Nicole Hemenway</cp:lastModifiedBy>
  <cp:lastPrinted>2015-04-21T20:47:43Z</cp:lastPrinted>
  <dcterms:created xsi:type="dcterms:W3CDTF">2010-06-21T21:00:23Z</dcterms:created>
  <dcterms:modified xsi:type="dcterms:W3CDTF">2026-05-18T16:40:58Z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